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acunovodstvo\Desktop\II. REBALANS 2023\"/>
    </mc:Choice>
  </mc:AlternateContent>
  <xr:revisionPtr revIDLastSave="0" documentId="13_ncr:1_{46568192-D65B-450F-8229-EDE7F85B3CD6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NASLOVNA" sheetId="9" r:id="rId1"/>
    <sheet name="SAŽETAK" sheetId="1" r:id="rId2"/>
    <sheet name=" Račun prihoda i rashoda" sheetId="3" r:id="rId3"/>
    <sheet name="Prihodi i rashodi po izvorima f" sheetId="8" r:id="rId4"/>
    <sheet name="Rashodi prema funkcijskoj kl" sheetId="5" r:id="rId5"/>
    <sheet name="Račun financiranja" sheetId="6" r:id="rId6"/>
    <sheet name="POSEBNI DIO" sheetId="7" r:id="rId7"/>
    <sheet name="SVI PRIHODI EXCEL" sheetId="10" r:id="rId8"/>
    <sheet name="RIZNICA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0" l="1"/>
  <c r="E96" i="10"/>
  <c r="D97" i="10"/>
  <c r="D140" i="10" s="1"/>
  <c r="F96" i="10"/>
  <c r="E97" i="10"/>
  <c r="E140" i="10" s="1"/>
  <c r="F97" i="10"/>
  <c r="F145" i="10"/>
  <c r="E145" i="10"/>
  <c r="D145" i="10"/>
  <c r="F144" i="10"/>
  <c r="F279" i="11"/>
  <c r="F278" i="11"/>
  <c r="F277" i="11"/>
  <c r="F276" i="11"/>
  <c r="F275" i="11"/>
  <c r="F274" i="11"/>
  <c r="F273" i="11"/>
  <c r="F272" i="11"/>
  <c r="F264" i="11" s="1"/>
  <c r="F271" i="11"/>
  <c r="F270" i="11"/>
  <c r="F269" i="11"/>
  <c r="F268" i="11"/>
  <c r="F267" i="11"/>
  <c r="F266" i="11"/>
  <c r="F265" i="11"/>
  <c r="E264" i="11"/>
  <c r="D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49" i="11"/>
  <c r="F248" i="11"/>
  <c r="F247" i="11"/>
  <c r="F246" i="11"/>
  <c r="F245" i="11"/>
  <c r="F244" i="11"/>
  <c r="E243" i="11"/>
  <c r="D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E230" i="11"/>
  <c r="D230" i="11"/>
  <c r="F225" i="11"/>
  <c r="F224" i="11"/>
  <c r="F223" i="11"/>
  <c r="F222" i="11"/>
  <c r="F221" i="11"/>
  <c r="F220" i="11"/>
  <c r="F219" i="11"/>
  <c r="E218" i="11"/>
  <c r="D218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6" i="11"/>
  <c r="E185" i="11"/>
  <c r="D185" i="11"/>
  <c r="F184" i="11"/>
  <c r="F183" i="11"/>
  <c r="F182" i="11"/>
  <c r="F181" i="11"/>
  <c r="F180" i="11"/>
  <c r="F179" i="11"/>
  <c r="F178" i="11"/>
  <c r="F177" i="11"/>
  <c r="F176" i="11"/>
  <c r="F175" i="11"/>
  <c r="E174" i="11"/>
  <c r="E170" i="11" s="1"/>
  <c r="D174" i="11"/>
  <c r="F164" i="11"/>
  <c r="E163" i="11"/>
  <c r="F163" i="11" s="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E149" i="11"/>
  <c r="D149" i="11"/>
  <c r="E148" i="11"/>
  <c r="D148" i="11"/>
  <c r="F147" i="11"/>
  <c r="F146" i="11"/>
  <c r="F145" i="11"/>
  <c r="F144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E96" i="11"/>
  <c r="D96" i="11"/>
  <c r="F67" i="11"/>
  <c r="F66" i="11"/>
  <c r="F65" i="11"/>
  <c r="F64" i="11"/>
  <c r="F63" i="11"/>
  <c r="E62" i="11"/>
  <c r="D62" i="11"/>
  <c r="F61" i="11"/>
  <c r="F60" i="11"/>
  <c r="F59" i="11" s="1"/>
  <c r="E59" i="11"/>
  <c r="D59" i="11"/>
  <c r="F58" i="11"/>
  <c r="F57" i="11"/>
  <c r="F55" i="11" s="1"/>
  <c r="F56" i="11"/>
  <c r="E55" i="11"/>
  <c r="D55" i="11"/>
  <c r="F53" i="11"/>
  <c r="F52" i="11"/>
  <c r="F51" i="11"/>
  <c r="F50" i="11" s="1"/>
  <c r="E50" i="11"/>
  <c r="D50" i="11"/>
  <c r="F47" i="11"/>
  <c r="F46" i="11"/>
  <c r="F45" i="11"/>
  <c r="F44" i="11"/>
  <c r="F43" i="11"/>
  <c r="F42" i="11"/>
  <c r="F41" i="11"/>
  <c r="E40" i="11"/>
  <c r="D40" i="11"/>
  <c r="F39" i="11"/>
  <c r="F38" i="11"/>
  <c r="F37" i="11"/>
  <c r="F36" i="11"/>
  <c r="F34" i="11" s="1"/>
  <c r="F35" i="11"/>
  <c r="E34" i="11"/>
  <c r="D34" i="11"/>
  <c r="F28" i="11"/>
  <c r="F27" i="11"/>
  <c r="F26" i="11"/>
  <c r="F25" i="11"/>
  <c r="F24" i="11"/>
  <c r="E23" i="11"/>
  <c r="E29" i="11" s="1"/>
  <c r="E11" i="11" s="1"/>
  <c r="D23" i="11"/>
  <c r="E21" i="11"/>
  <c r="E22" i="11" s="1"/>
  <c r="D21" i="11"/>
  <c r="F20" i="11"/>
  <c r="F19" i="11"/>
  <c r="F18" i="11"/>
  <c r="F21" i="11" s="1"/>
  <c r="D17" i="11"/>
  <c r="D22" i="11" s="1"/>
  <c r="F16" i="11"/>
  <c r="F14" i="11" s="1"/>
  <c r="F15" i="11"/>
  <c r="E14" i="11"/>
  <c r="D14" i="11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E261" i="10"/>
  <c r="D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6" i="10"/>
  <c r="F245" i="10"/>
  <c r="F244" i="10"/>
  <c r="F243" i="10"/>
  <c r="F242" i="10"/>
  <c r="F241" i="10"/>
  <c r="E240" i="10"/>
  <c r="D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E227" i="10"/>
  <c r="D227" i="10"/>
  <c r="F222" i="10"/>
  <c r="F221" i="10"/>
  <c r="F220" i="10"/>
  <c r="F219" i="10"/>
  <c r="F218" i="10"/>
  <c r="F217" i="10"/>
  <c r="F216" i="10"/>
  <c r="E215" i="10"/>
  <c r="D215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3" i="10"/>
  <c r="E182" i="10"/>
  <c r="D182" i="10"/>
  <c r="F181" i="10"/>
  <c r="F180" i="10"/>
  <c r="F179" i="10"/>
  <c r="F178" i="10"/>
  <c r="F177" i="10"/>
  <c r="F176" i="10"/>
  <c r="F175" i="10"/>
  <c r="F174" i="10"/>
  <c r="F173" i="10"/>
  <c r="F172" i="10"/>
  <c r="E171" i="10"/>
  <c r="D171" i="10"/>
  <c r="F160" i="10"/>
  <c r="E159" i="10"/>
  <c r="F159" i="10" s="1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63" i="10"/>
  <c r="F143" i="10"/>
  <c r="F142" i="10"/>
  <c r="F141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68" i="10"/>
  <c r="F67" i="10"/>
  <c r="F66" i="10"/>
  <c r="F65" i="10"/>
  <c r="F64" i="10"/>
  <c r="E63" i="10"/>
  <c r="D63" i="10"/>
  <c r="F62" i="10"/>
  <c r="F61" i="10"/>
  <c r="E60" i="10"/>
  <c r="D60" i="10"/>
  <c r="F59" i="10"/>
  <c r="F58" i="10"/>
  <c r="F56" i="10" s="1"/>
  <c r="F57" i="10"/>
  <c r="E56" i="10"/>
  <c r="D56" i="10"/>
  <c r="F54" i="10"/>
  <c r="F53" i="10"/>
  <c r="F52" i="10"/>
  <c r="E51" i="10"/>
  <c r="D51" i="10"/>
  <c r="F48" i="10"/>
  <c r="F47" i="10"/>
  <c r="F46" i="10"/>
  <c r="F45" i="10"/>
  <c r="F44" i="10"/>
  <c r="F43" i="10"/>
  <c r="F42" i="10"/>
  <c r="E41" i="10"/>
  <c r="D41" i="10"/>
  <c r="F40" i="10"/>
  <c r="F39" i="10"/>
  <c r="F38" i="10"/>
  <c r="F37" i="10"/>
  <c r="F36" i="10"/>
  <c r="E35" i="10"/>
  <c r="D35" i="10"/>
  <c r="F28" i="10"/>
  <c r="F27" i="10"/>
  <c r="F26" i="10"/>
  <c r="F25" i="10"/>
  <c r="F24" i="10"/>
  <c r="E23" i="10"/>
  <c r="D23" i="10"/>
  <c r="E21" i="10"/>
  <c r="E22" i="10" s="1"/>
  <c r="D21" i="10"/>
  <c r="F20" i="10"/>
  <c r="F19" i="10"/>
  <c r="F18" i="10"/>
  <c r="D17" i="10"/>
  <c r="F16" i="10"/>
  <c r="F15" i="10"/>
  <c r="F14" i="10" s="1"/>
  <c r="E14" i="10"/>
  <c r="D14" i="10"/>
  <c r="F140" i="10" l="1"/>
  <c r="F227" i="10"/>
  <c r="F60" i="10"/>
  <c r="F171" i="10"/>
  <c r="F35" i="10"/>
  <c r="F63" i="10"/>
  <c r="F174" i="11"/>
  <c r="D170" i="11"/>
  <c r="F17" i="11"/>
  <c r="D29" i="11"/>
  <c r="D10" i="11" s="1"/>
  <c r="D31" i="11"/>
  <c r="F96" i="11"/>
  <c r="D143" i="11"/>
  <c r="D95" i="11" s="1"/>
  <c r="D91" i="11" s="1"/>
  <c r="F149" i="11"/>
  <c r="E31" i="11"/>
  <c r="E10" i="11" s="1"/>
  <c r="F62" i="11"/>
  <c r="E143" i="11"/>
  <c r="E95" i="11" s="1"/>
  <c r="E91" i="11" s="1"/>
  <c r="F218" i="11"/>
  <c r="F243" i="11"/>
  <c r="F23" i="11"/>
  <c r="F40" i="11"/>
  <c r="F31" i="11" s="1"/>
  <c r="F148" i="11"/>
  <c r="F185" i="11"/>
  <c r="F170" i="11" s="1"/>
  <c r="F230" i="11"/>
  <c r="F41" i="10"/>
  <c r="D32" i="10"/>
  <c r="D22" i="10"/>
  <c r="D29" i="10"/>
  <c r="E32" i="10"/>
  <c r="F215" i="10"/>
  <c r="F17" i="10"/>
  <c r="E29" i="10"/>
  <c r="E11" i="10" s="1"/>
  <c r="F21" i="10"/>
  <c r="F51" i="10"/>
  <c r="E167" i="10"/>
  <c r="F182" i="10"/>
  <c r="D167" i="10"/>
  <c r="F261" i="10"/>
  <c r="F240" i="10"/>
  <c r="F22" i="11"/>
  <c r="F29" i="11"/>
  <c r="F11" i="11" s="1"/>
  <c r="D11" i="11"/>
  <c r="D11" i="10"/>
  <c r="F23" i="10"/>
  <c r="D10" i="10" l="1"/>
  <c r="F32" i="10"/>
  <c r="E10" i="10"/>
  <c r="F11" i="10"/>
  <c r="F10" i="10" s="1"/>
  <c r="F167" i="10"/>
  <c r="F143" i="11"/>
  <c r="F95" i="11" s="1"/>
  <c r="F91" i="11" s="1"/>
  <c r="F10" i="11"/>
  <c r="F22" i="10"/>
  <c r="F29" i="10"/>
  <c r="D119" i="7"/>
  <c r="C119" i="7"/>
  <c r="F7" i="7"/>
  <c r="D7" i="7"/>
  <c r="C7" i="7"/>
  <c r="C20" i="8"/>
  <c r="D15" i="8"/>
  <c r="C15" i="8"/>
  <c r="D17" i="8"/>
  <c r="D595" i="7"/>
  <c r="D585" i="7"/>
  <c r="D578" i="7"/>
  <c r="D532" i="7"/>
  <c r="D521" i="7" s="1"/>
  <c r="D520" i="7" s="1"/>
  <c r="D519" i="7" s="1"/>
  <c r="C521" i="7"/>
  <c r="D10" i="8"/>
  <c r="D108" i="3"/>
  <c r="G11" i="1"/>
  <c r="I11" i="1" s="1"/>
  <c r="D51" i="3"/>
  <c r="F15" i="8" l="1"/>
  <c r="D573" i="7"/>
  <c r="D572" i="7" s="1"/>
  <c r="D571" i="7" s="1"/>
  <c r="D570" i="7" s="1"/>
  <c r="F119" i="7" s="1"/>
  <c r="F577" i="7" l="1"/>
  <c r="E577" i="7"/>
  <c r="F576" i="7"/>
  <c r="E576" i="7"/>
  <c r="F575" i="7"/>
  <c r="E575" i="7"/>
  <c r="F574" i="7"/>
  <c r="E574" i="7"/>
  <c r="D285" i="7"/>
  <c r="E343" i="7"/>
  <c r="F343" i="7"/>
  <c r="D477" i="7"/>
  <c r="D473" i="7"/>
  <c r="D455" i="7"/>
  <c r="D419" i="7"/>
  <c r="D414" i="7" s="1"/>
  <c r="D403" i="7" s="1"/>
  <c r="D402" i="7" s="1"/>
  <c r="D451" i="7"/>
  <c r="D346" i="7"/>
  <c r="D345" i="7" s="1"/>
  <c r="D344" i="7" s="1"/>
  <c r="D263" i="7"/>
  <c r="D260" i="7"/>
  <c r="D258" i="7"/>
  <c r="D170" i="7"/>
  <c r="D169" i="7" s="1"/>
  <c r="D80" i="7"/>
  <c r="D77" i="7" s="1"/>
  <c r="D43" i="7"/>
  <c r="D42" i="7"/>
  <c r="D33" i="7" s="1"/>
  <c r="D26" i="7"/>
  <c r="D22" i="7"/>
  <c r="E103" i="8"/>
  <c r="E104" i="8"/>
  <c r="D14" i="8"/>
  <c r="D100" i="8"/>
  <c r="D98" i="8"/>
  <c r="D28" i="8"/>
  <c r="F10" i="8"/>
  <c r="E10" i="8"/>
  <c r="D63" i="8"/>
  <c r="C63" i="8"/>
  <c r="D64" i="8"/>
  <c r="C64" i="8"/>
  <c r="D75" i="8"/>
  <c r="D76" i="8"/>
  <c r="C76" i="8"/>
  <c r="E95" i="8"/>
  <c r="F95" i="8"/>
  <c r="D88" i="8"/>
  <c r="C89" i="8"/>
  <c r="D89" i="8"/>
  <c r="C94" i="8"/>
  <c r="C90" i="8"/>
  <c r="C82" i="8"/>
  <c r="F83" i="8"/>
  <c r="E87" i="8"/>
  <c r="F87" i="8"/>
  <c r="C84" i="8"/>
  <c r="D84" i="8"/>
  <c r="D44" i="8"/>
  <c r="C44" i="8"/>
  <c r="D35" i="8"/>
  <c r="F36" i="8"/>
  <c r="D39" i="8"/>
  <c r="E24" i="8"/>
  <c r="F24" i="8"/>
  <c r="F31" i="8"/>
  <c r="D472" i="7" l="1"/>
  <c r="D461" i="7" s="1"/>
  <c r="D460" i="7" s="1"/>
  <c r="D251" i="7"/>
  <c r="D239" i="7"/>
  <c r="D228" i="7" s="1"/>
  <c r="D227" i="7" s="1"/>
  <c r="D168" i="7" s="1"/>
  <c r="D21" i="7"/>
  <c r="D10" i="7" s="1"/>
  <c r="D99" i="8"/>
  <c r="D118" i="3" l="1"/>
  <c r="D64" i="3"/>
  <c r="D41" i="3" l="1"/>
  <c r="G8" i="1"/>
  <c r="C117" i="3"/>
  <c r="D105" i="3"/>
  <c r="D102" i="3" s="1"/>
  <c r="D101" i="3" s="1"/>
  <c r="D117" i="3" s="1"/>
  <c r="C105" i="3"/>
  <c r="D52" i="3"/>
  <c r="D58" i="3" l="1"/>
  <c r="D53" i="3"/>
  <c r="F52" i="3" s="1"/>
  <c r="C52" i="3"/>
  <c r="C63" i="3"/>
  <c r="C62" i="3" s="1"/>
  <c r="C51" i="3" s="1"/>
  <c r="C102" i="3"/>
  <c r="C101" i="3" s="1"/>
  <c r="C118" i="3" s="1"/>
  <c r="D74" i="3"/>
  <c r="D67" i="3"/>
  <c r="D63" i="3"/>
  <c r="D110" i="3"/>
  <c r="D106" i="3"/>
  <c r="D96" i="3"/>
  <c r="C86" i="3"/>
  <c r="D93" i="3"/>
  <c r="D91" i="3"/>
  <c r="D89" i="3"/>
  <c r="D88" i="3"/>
  <c r="D87" i="3"/>
  <c r="C74" i="3"/>
  <c r="D81" i="3"/>
  <c r="D80" i="3"/>
  <c r="D83" i="3"/>
  <c r="D82" i="3"/>
  <c r="D78" i="3"/>
  <c r="D77" i="3"/>
  <c r="D76" i="3"/>
  <c r="D75" i="3"/>
  <c r="D72" i="3"/>
  <c r="C67" i="3"/>
  <c r="D70" i="3"/>
  <c r="D69" i="3"/>
  <c r="D68" i="3"/>
  <c r="F64" i="3"/>
  <c r="F63" i="3" s="1"/>
  <c r="F65" i="3"/>
  <c r="F66" i="3"/>
  <c r="D66" i="3"/>
  <c r="D65" i="3"/>
  <c r="D54" i="3"/>
  <c r="E41" i="3"/>
  <c r="C17" i="8"/>
  <c r="F17" i="8" s="1"/>
  <c r="E20" i="8"/>
  <c r="F16" i="8"/>
  <c r="F18" i="8"/>
  <c r="F19" i="8"/>
  <c r="E16" i="8"/>
  <c r="E17" i="8"/>
  <c r="E18" i="8"/>
  <c r="E19" i="8"/>
  <c r="C98" i="8"/>
  <c r="C99" i="8"/>
  <c r="E42" i="8"/>
  <c r="F42" i="8"/>
  <c r="E41" i="8"/>
  <c r="F41" i="8"/>
  <c r="D40" i="3"/>
  <c r="D11" i="3"/>
  <c r="D26" i="3"/>
  <c r="C24" i="3"/>
  <c r="C11" i="3" s="1"/>
  <c r="F12" i="3"/>
  <c r="D12" i="3"/>
  <c r="C40" i="3"/>
  <c r="C12" i="3"/>
  <c r="F17" i="3"/>
  <c r="C31" i="3"/>
  <c r="C32" i="3"/>
  <c r="H10" i="1"/>
  <c r="E118" i="3" l="1"/>
  <c r="F118" i="3"/>
  <c r="D115" i="3"/>
  <c r="E115" i="3" s="1"/>
  <c r="D28" i="3"/>
  <c r="D27" i="3" s="1"/>
  <c r="D30" i="3"/>
  <c r="D29" i="3" s="1"/>
  <c r="D25" i="3"/>
  <c r="D21" i="3"/>
  <c r="F21" i="3" s="1"/>
  <c r="D22" i="3"/>
  <c r="D16" i="3"/>
  <c r="D13" i="3"/>
  <c r="C41" i="3"/>
  <c r="E36" i="3"/>
  <c r="F36" i="3"/>
  <c r="E37" i="3"/>
  <c r="F37" i="3"/>
  <c r="E38" i="3"/>
  <c r="F38" i="3"/>
  <c r="E39" i="3"/>
  <c r="F39" i="3"/>
  <c r="F28" i="3"/>
  <c r="D23" i="3"/>
  <c r="D20" i="3"/>
  <c r="D14" i="3"/>
  <c r="E14" i="3" s="1"/>
  <c r="I8" i="1"/>
  <c r="F691" i="7"/>
  <c r="E691" i="7"/>
  <c r="F654" i="7"/>
  <c r="E654" i="7"/>
  <c r="F653" i="7"/>
  <c r="E653" i="7"/>
  <c r="F652" i="7"/>
  <c r="E652" i="7"/>
  <c r="F651" i="7"/>
  <c r="E651" i="7"/>
  <c r="F650" i="7"/>
  <c r="E650" i="7"/>
  <c r="F649" i="7"/>
  <c r="E649" i="7"/>
  <c r="F648" i="7"/>
  <c r="E648" i="7"/>
  <c r="F647" i="7"/>
  <c r="E647" i="7"/>
  <c r="F646" i="7"/>
  <c r="E646" i="7"/>
  <c r="F645" i="7"/>
  <c r="E645" i="7"/>
  <c r="F644" i="7"/>
  <c r="E644" i="7"/>
  <c r="F643" i="7"/>
  <c r="E643" i="7"/>
  <c r="F642" i="7"/>
  <c r="E642" i="7"/>
  <c r="F641" i="7"/>
  <c r="E641" i="7"/>
  <c r="F640" i="7"/>
  <c r="E640" i="7"/>
  <c r="F639" i="7"/>
  <c r="E639" i="7"/>
  <c r="F638" i="7"/>
  <c r="E638" i="7"/>
  <c r="F637" i="7"/>
  <c r="E637" i="7"/>
  <c r="F636" i="7"/>
  <c r="E636" i="7"/>
  <c r="F635" i="7"/>
  <c r="E635" i="7"/>
  <c r="F634" i="7"/>
  <c r="E634" i="7"/>
  <c r="F633" i="7"/>
  <c r="E633" i="7"/>
  <c r="F632" i="7"/>
  <c r="E632" i="7"/>
  <c r="F631" i="7"/>
  <c r="E631" i="7"/>
  <c r="F630" i="7"/>
  <c r="E630" i="7"/>
  <c r="F629" i="7"/>
  <c r="E629" i="7"/>
  <c r="F628" i="7"/>
  <c r="E628" i="7"/>
  <c r="F627" i="7"/>
  <c r="E627" i="7"/>
  <c r="F626" i="7"/>
  <c r="E626" i="7"/>
  <c r="F625" i="7"/>
  <c r="E625" i="7"/>
  <c r="F624" i="7"/>
  <c r="E624" i="7"/>
  <c r="F623" i="7"/>
  <c r="E623" i="7"/>
  <c r="F622" i="7"/>
  <c r="E622" i="7"/>
  <c r="F621" i="7"/>
  <c r="E621" i="7"/>
  <c r="F620" i="7"/>
  <c r="E620" i="7"/>
  <c r="F619" i="7"/>
  <c r="E619" i="7"/>
  <c r="F618" i="7"/>
  <c r="E618" i="7"/>
  <c r="F617" i="7"/>
  <c r="E617" i="7"/>
  <c r="F616" i="7"/>
  <c r="E616" i="7"/>
  <c r="F615" i="7"/>
  <c r="E615" i="7"/>
  <c r="F614" i="7"/>
  <c r="E614" i="7"/>
  <c r="F613" i="7"/>
  <c r="E613" i="7"/>
  <c r="F612" i="7"/>
  <c r="E612" i="7"/>
  <c r="F611" i="7"/>
  <c r="E611" i="7"/>
  <c r="F610" i="7"/>
  <c r="E610" i="7"/>
  <c r="F609" i="7"/>
  <c r="E609" i="7"/>
  <c r="F608" i="7"/>
  <c r="E608" i="7"/>
  <c r="F607" i="7"/>
  <c r="E607" i="7"/>
  <c r="F606" i="7"/>
  <c r="E606" i="7"/>
  <c r="F605" i="7"/>
  <c r="E605" i="7"/>
  <c r="F604" i="7"/>
  <c r="E604" i="7"/>
  <c r="F603" i="7"/>
  <c r="E603" i="7"/>
  <c r="F602" i="7"/>
  <c r="E602" i="7"/>
  <c r="F601" i="7"/>
  <c r="E601" i="7"/>
  <c r="F600" i="7"/>
  <c r="E600" i="7"/>
  <c r="F599" i="7"/>
  <c r="E599" i="7"/>
  <c r="F598" i="7"/>
  <c r="E598" i="7"/>
  <c r="F597" i="7"/>
  <c r="E597" i="7"/>
  <c r="F596" i="7"/>
  <c r="E596" i="7"/>
  <c r="F595" i="7"/>
  <c r="E595" i="7"/>
  <c r="F594" i="7"/>
  <c r="E594" i="7"/>
  <c r="F593" i="7"/>
  <c r="E593" i="7"/>
  <c r="F592" i="7"/>
  <c r="E592" i="7"/>
  <c r="F591" i="7"/>
  <c r="E591" i="7"/>
  <c r="F590" i="7"/>
  <c r="E590" i="7"/>
  <c r="F589" i="7"/>
  <c r="E589" i="7"/>
  <c r="F588" i="7"/>
  <c r="E588" i="7"/>
  <c r="F587" i="7"/>
  <c r="E587" i="7"/>
  <c r="F586" i="7"/>
  <c r="E586" i="7"/>
  <c r="F585" i="7"/>
  <c r="E585" i="7"/>
  <c r="F584" i="7"/>
  <c r="E584" i="7"/>
  <c r="F583" i="7"/>
  <c r="E583" i="7"/>
  <c r="F582" i="7"/>
  <c r="E582" i="7"/>
  <c r="F581" i="7"/>
  <c r="E581" i="7"/>
  <c r="F580" i="7"/>
  <c r="E580" i="7"/>
  <c r="F579" i="7"/>
  <c r="E579" i="7"/>
  <c r="F578" i="7"/>
  <c r="E578" i="7"/>
  <c r="F573" i="7"/>
  <c r="E573" i="7"/>
  <c r="F572" i="7"/>
  <c r="E572" i="7"/>
  <c r="F571" i="7"/>
  <c r="E571" i="7"/>
  <c r="F570" i="7"/>
  <c r="E570" i="7"/>
  <c r="F690" i="7"/>
  <c r="E690" i="7"/>
  <c r="F689" i="7"/>
  <c r="E689" i="7"/>
  <c r="F688" i="7"/>
  <c r="E688" i="7"/>
  <c r="F687" i="7"/>
  <c r="E687" i="7"/>
  <c r="F686" i="7"/>
  <c r="E686" i="7"/>
  <c r="F685" i="7"/>
  <c r="E685" i="7"/>
  <c r="F684" i="7"/>
  <c r="E684" i="7"/>
  <c r="F683" i="7"/>
  <c r="E683" i="7"/>
  <c r="F682" i="7"/>
  <c r="E682" i="7"/>
  <c r="F681" i="7"/>
  <c r="E681" i="7"/>
  <c r="F680" i="7"/>
  <c r="E680" i="7"/>
  <c r="F679" i="7"/>
  <c r="E679" i="7"/>
  <c r="F678" i="7"/>
  <c r="E678" i="7"/>
  <c r="F677" i="7"/>
  <c r="E677" i="7"/>
  <c r="F676" i="7"/>
  <c r="E676" i="7"/>
  <c r="F675" i="7"/>
  <c r="E675" i="7"/>
  <c r="F674" i="7"/>
  <c r="E674" i="7"/>
  <c r="F673" i="7"/>
  <c r="E673" i="7"/>
  <c r="F672" i="7"/>
  <c r="E672" i="7"/>
  <c r="F671" i="7"/>
  <c r="E671" i="7"/>
  <c r="F670" i="7"/>
  <c r="E670" i="7"/>
  <c r="F669" i="7"/>
  <c r="E669" i="7"/>
  <c r="F668" i="7"/>
  <c r="E668" i="7"/>
  <c r="F667" i="7"/>
  <c r="E667" i="7"/>
  <c r="F666" i="7"/>
  <c r="E666" i="7"/>
  <c r="F665" i="7"/>
  <c r="E665" i="7"/>
  <c r="F664" i="7"/>
  <c r="E664" i="7"/>
  <c r="F663" i="7"/>
  <c r="E663" i="7"/>
  <c r="F662" i="7"/>
  <c r="E662" i="7"/>
  <c r="F661" i="7"/>
  <c r="E661" i="7"/>
  <c r="F660" i="7"/>
  <c r="E660" i="7"/>
  <c r="F659" i="7"/>
  <c r="E659" i="7"/>
  <c r="F658" i="7"/>
  <c r="E658" i="7"/>
  <c r="F657" i="7"/>
  <c r="E657" i="7"/>
  <c r="F656" i="7"/>
  <c r="E656" i="7"/>
  <c r="F655" i="7"/>
  <c r="E655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569" i="7"/>
  <c r="E569" i="7"/>
  <c r="F568" i="7"/>
  <c r="E568" i="7"/>
  <c r="F567" i="7"/>
  <c r="E567" i="7"/>
  <c r="F566" i="7"/>
  <c r="E566" i="7"/>
  <c r="F565" i="7"/>
  <c r="E565" i="7"/>
  <c r="F564" i="7"/>
  <c r="E564" i="7"/>
  <c r="F563" i="7"/>
  <c r="E563" i="7"/>
  <c r="F562" i="7"/>
  <c r="E562" i="7"/>
  <c r="F561" i="7"/>
  <c r="E561" i="7"/>
  <c r="F560" i="7"/>
  <c r="E560" i="7"/>
  <c r="F559" i="7"/>
  <c r="E559" i="7"/>
  <c r="F558" i="7"/>
  <c r="E558" i="7"/>
  <c r="F557" i="7"/>
  <c r="E557" i="7"/>
  <c r="F556" i="7"/>
  <c r="E556" i="7"/>
  <c r="F555" i="7"/>
  <c r="E555" i="7"/>
  <c r="F554" i="7"/>
  <c r="E554" i="7"/>
  <c r="F553" i="7"/>
  <c r="E553" i="7"/>
  <c r="F552" i="7"/>
  <c r="E552" i="7"/>
  <c r="F551" i="7"/>
  <c r="E551" i="7"/>
  <c r="F550" i="7"/>
  <c r="E550" i="7"/>
  <c r="F549" i="7"/>
  <c r="E549" i="7"/>
  <c r="F548" i="7"/>
  <c r="E548" i="7"/>
  <c r="F547" i="7"/>
  <c r="E547" i="7"/>
  <c r="F546" i="7"/>
  <c r="E546" i="7"/>
  <c r="F545" i="7"/>
  <c r="E545" i="7"/>
  <c r="F544" i="7"/>
  <c r="E544" i="7"/>
  <c r="F543" i="7"/>
  <c r="E543" i="7"/>
  <c r="F542" i="7"/>
  <c r="E542" i="7"/>
  <c r="F541" i="7"/>
  <c r="E541" i="7"/>
  <c r="F540" i="7"/>
  <c r="E540" i="7"/>
  <c r="F539" i="7"/>
  <c r="E539" i="7"/>
  <c r="F538" i="7"/>
  <c r="E538" i="7"/>
  <c r="F537" i="7"/>
  <c r="E537" i="7"/>
  <c r="F536" i="7"/>
  <c r="E536" i="7"/>
  <c r="F535" i="7"/>
  <c r="E535" i="7"/>
  <c r="F534" i="7"/>
  <c r="E534" i="7"/>
  <c r="F533" i="7"/>
  <c r="E533" i="7"/>
  <c r="F532" i="7"/>
  <c r="E532" i="7"/>
  <c r="F531" i="7"/>
  <c r="E531" i="7"/>
  <c r="F530" i="7"/>
  <c r="E530" i="7"/>
  <c r="F529" i="7"/>
  <c r="E529" i="7"/>
  <c r="F528" i="7"/>
  <c r="E528" i="7"/>
  <c r="F527" i="7"/>
  <c r="E527" i="7"/>
  <c r="F526" i="7"/>
  <c r="E526" i="7"/>
  <c r="F525" i="7"/>
  <c r="E525" i="7"/>
  <c r="F524" i="7"/>
  <c r="E524" i="7"/>
  <c r="F523" i="7"/>
  <c r="E523" i="7"/>
  <c r="F522" i="7"/>
  <c r="E522" i="7"/>
  <c r="F521" i="7"/>
  <c r="E521" i="7"/>
  <c r="F520" i="7"/>
  <c r="E520" i="7"/>
  <c r="F519" i="7"/>
  <c r="E519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E119" i="7"/>
  <c r="F518" i="7"/>
  <c r="E518" i="7"/>
  <c r="F517" i="7"/>
  <c r="E517" i="7"/>
  <c r="F516" i="7"/>
  <c r="E516" i="7"/>
  <c r="F515" i="7"/>
  <c r="E515" i="7"/>
  <c r="F514" i="7"/>
  <c r="E514" i="7"/>
  <c r="F513" i="7"/>
  <c r="E513" i="7"/>
  <c r="F512" i="7"/>
  <c r="E512" i="7"/>
  <c r="F511" i="7"/>
  <c r="E511" i="7"/>
  <c r="F510" i="7"/>
  <c r="E510" i="7"/>
  <c r="F509" i="7"/>
  <c r="E509" i="7"/>
  <c r="F508" i="7"/>
  <c r="E508" i="7"/>
  <c r="F507" i="7"/>
  <c r="E507" i="7"/>
  <c r="F506" i="7"/>
  <c r="E506" i="7"/>
  <c r="F505" i="7"/>
  <c r="E505" i="7"/>
  <c r="F504" i="7"/>
  <c r="E504" i="7"/>
  <c r="F503" i="7"/>
  <c r="E503" i="7"/>
  <c r="F502" i="7"/>
  <c r="E502" i="7"/>
  <c r="F501" i="7"/>
  <c r="E501" i="7"/>
  <c r="F500" i="7"/>
  <c r="E500" i="7"/>
  <c r="F499" i="7"/>
  <c r="E499" i="7"/>
  <c r="F498" i="7"/>
  <c r="E498" i="7"/>
  <c r="F497" i="7"/>
  <c r="E497" i="7"/>
  <c r="F496" i="7"/>
  <c r="E496" i="7"/>
  <c r="F495" i="7"/>
  <c r="E495" i="7"/>
  <c r="F494" i="7"/>
  <c r="E494" i="7"/>
  <c r="F493" i="7"/>
  <c r="E493" i="7"/>
  <c r="F492" i="7"/>
  <c r="E492" i="7"/>
  <c r="F491" i="7"/>
  <c r="E491" i="7"/>
  <c r="F490" i="7"/>
  <c r="E490" i="7"/>
  <c r="F489" i="7"/>
  <c r="E489" i="7"/>
  <c r="F488" i="7"/>
  <c r="E488" i="7"/>
  <c r="F487" i="7"/>
  <c r="E487" i="7"/>
  <c r="F486" i="7"/>
  <c r="E486" i="7"/>
  <c r="F485" i="7"/>
  <c r="E485" i="7"/>
  <c r="F484" i="7"/>
  <c r="E484" i="7"/>
  <c r="F483" i="7"/>
  <c r="E483" i="7"/>
  <c r="F482" i="7"/>
  <c r="E482" i="7"/>
  <c r="F481" i="7"/>
  <c r="E481" i="7"/>
  <c r="F480" i="7"/>
  <c r="E480" i="7"/>
  <c r="F479" i="7"/>
  <c r="E479" i="7"/>
  <c r="F478" i="7"/>
  <c r="E478" i="7"/>
  <c r="F477" i="7"/>
  <c r="E477" i="7"/>
  <c r="F476" i="7"/>
  <c r="E476" i="7"/>
  <c r="F475" i="7"/>
  <c r="E475" i="7"/>
  <c r="F474" i="7"/>
  <c r="E474" i="7"/>
  <c r="F473" i="7"/>
  <c r="E473" i="7"/>
  <c r="F472" i="7"/>
  <c r="E472" i="7"/>
  <c r="F471" i="7"/>
  <c r="E471" i="7"/>
  <c r="F470" i="7"/>
  <c r="E470" i="7"/>
  <c r="F469" i="7"/>
  <c r="E469" i="7"/>
  <c r="F468" i="7"/>
  <c r="E468" i="7"/>
  <c r="F467" i="7"/>
  <c r="E467" i="7"/>
  <c r="F466" i="7"/>
  <c r="E466" i="7"/>
  <c r="F465" i="7"/>
  <c r="E465" i="7"/>
  <c r="F464" i="7"/>
  <c r="E464" i="7"/>
  <c r="F463" i="7"/>
  <c r="E463" i="7"/>
  <c r="F462" i="7"/>
  <c r="E462" i="7"/>
  <c r="F461" i="7"/>
  <c r="E461" i="7"/>
  <c r="F460" i="7"/>
  <c r="E460" i="7"/>
  <c r="F459" i="7"/>
  <c r="E459" i="7"/>
  <c r="F458" i="7"/>
  <c r="E458" i="7"/>
  <c r="F457" i="7"/>
  <c r="E457" i="7"/>
  <c r="F456" i="7"/>
  <c r="E456" i="7"/>
  <c r="F455" i="7"/>
  <c r="E455" i="7"/>
  <c r="F454" i="7"/>
  <c r="E454" i="7"/>
  <c r="F453" i="7"/>
  <c r="E453" i="7"/>
  <c r="F452" i="7"/>
  <c r="E452" i="7"/>
  <c r="F451" i="7"/>
  <c r="E451" i="7"/>
  <c r="F450" i="7"/>
  <c r="E450" i="7"/>
  <c r="F449" i="7"/>
  <c r="E449" i="7"/>
  <c r="F448" i="7"/>
  <c r="E448" i="7"/>
  <c r="F447" i="7"/>
  <c r="E447" i="7"/>
  <c r="F446" i="7"/>
  <c r="E446" i="7"/>
  <c r="F445" i="7"/>
  <c r="E445" i="7"/>
  <c r="F444" i="7"/>
  <c r="E444" i="7"/>
  <c r="F443" i="7"/>
  <c r="E443" i="7"/>
  <c r="F442" i="7"/>
  <c r="E442" i="7"/>
  <c r="F441" i="7"/>
  <c r="E441" i="7"/>
  <c r="F440" i="7"/>
  <c r="E440" i="7"/>
  <c r="F439" i="7"/>
  <c r="E439" i="7"/>
  <c r="F438" i="7"/>
  <c r="E438" i="7"/>
  <c r="F437" i="7"/>
  <c r="E437" i="7"/>
  <c r="F436" i="7"/>
  <c r="E436" i="7"/>
  <c r="F435" i="7"/>
  <c r="E435" i="7"/>
  <c r="F434" i="7"/>
  <c r="E434" i="7"/>
  <c r="F433" i="7"/>
  <c r="E433" i="7"/>
  <c r="F432" i="7"/>
  <c r="E432" i="7"/>
  <c r="F431" i="7"/>
  <c r="E431" i="7"/>
  <c r="F430" i="7"/>
  <c r="E430" i="7"/>
  <c r="F429" i="7"/>
  <c r="E429" i="7"/>
  <c r="F428" i="7"/>
  <c r="E428" i="7"/>
  <c r="F427" i="7"/>
  <c r="E427" i="7"/>
  <c r="F426" i="7"/>
  <c r="E426" i="7"/>
  <c r="F425" i="7"/>
  <c r="E425" i="7"/>
  <c r="F424" i="7"/>
  <c r="E424" i="7"/>
  <c r="F423" i="7"/>
  <c r="E423" i="7"/>
  <c r="F422" i="7"/>
  <c r="E422" i="7"/>
  <c r="F421" i="7"/>
  <c r="E421" i="7"/>
  <c r="F420" i="7"/>
  <c r="E420" i="7"/>
  <c r="F419" i="7"/>
  <c r="E419" i="7"/>
  <c r="F418" i="7"/>
  <c r="E418" i="7"/>
  <c r="F417" i="7"/>
  <c r="E417" i="7"/>
  <c r="F416" i="7"/>
  <c r="E416" i="7"/>
  <c r="F415" i="7"/>
  <c r="E415" i="7"/>
  <c r="F414" i="7"/>
  <c r="E414" i="7"/>
  <c r="F413" i="7"/>
  <c r="E413" i="7"/>
  <c r="F412" i="7"/>
  <c r="E412" i="7"/>
  <c r="F411" i="7"/>
  <c r="E411" i="7"/>
  <c r="F410" i="7"/>
  <c r="E410" i="7"/>
  <c r="F409" i="7"/>
  <c r="E409" i="7"/>
  <c r="F408" i="7"/>
  <c r="E408" i="7"/>
  <c r="F407" i="7"/>
  <c r="E407" i="7"/>
  <c r="F406" i="7"/>
  <c r="E406" i="7"/>
  <c r="F405" i="7"/>
  <c r="E405" i="7"/>
  <c r="F404" i="7"/>
  <c r="E404" i="7"/>
  <c r="F403" i="7"/>
  <c r="E403" i="7"/>
  <c r="F402" i="7"/>
  <c r="E402" i="7"/>
  <c r="F401" i="7"/>
  <c r="E401" i="7"/>
  <c r="F400" i="7"/>
  <c r="E400" i="7"/>
  <c r="F399" i="7"/>
  <c r="E399" i="7"/>
  <c r="F398" i="7"/>
  <c r="E398" i="7"/>
  <c r="F397" i="7"/>
  <c r="E397" i="7"/>
  <c r="F396" i="7"/>
  <c r="E396" i="7"/>
  <c r="F395" i="7"/>
  <c r="E395" i="7"/>
  <c r="F394" i="7"/>
  <c r="E394" i="7"/>
  <c r="F393" i="7"/>
  <c r="E393" i="7"/>
  <c r="F392" i="7"/>
  <c r="E392" i="7"/>
  <c r="F391" i="7"/>
  <c r="E391" i="7"/>
  <c r="F390" i="7"/>
  <c r="E390" i="7"/>
  <c r="F389" i="7"/>
  <c r="E389" i="7"/>
  <c r="F388" i="7"/>
  <c r="E388" i="7"/>
  <c r="F387" i="7"/>
  <c r="E387" i="7"/>
  <c r="F386" i="7"/>
  <c r="E386" i="7"/>
  <c r="F385" i="7"/>
  <c r="E385" i="7"/>
  <c r="F384" i="7"/>
  <c r="E384" i="7"/>
  <c r="F383" i="7"/>
  <c r="E383" i="7"/>
  <c r="F382" i="7"/>
  <c r="E382" i="7"/>
  <c r="F381" i="7"/>
  <c r="E381" i="7"/>
  <c r="F380" i="7"/>
  <c r="E380" i="7"/>
  <c r="F379" i="7"/>
  <c r="E379" i="7"/>
  <c r="F378" i="7"/>
  <c r="E378" i="7"/>
  <c r="F377" i="7"/>
  <c r="E377" i="7"/>
  <c r="F376" i="7"/>
  <c r="E376" i="7"/>
  <c r="F375" i="7"/>
  <c r="E375" i="7"/>
  <c r="F374" i="7"/>
  <c r="E374" i="7"/>
  <c r="F373" i="7"/>
  <c r="E373" i="7"/>
  <c r="F372" i="7"/>
  <c r="E372" i="7"/>
  <c r="F371" i="7"/>
  <c r="E371" i="7"/>
  <c r="F370" i="7"/>
  <c r="E370" i="7"/>
  <c r="F369" i="7"/>
  <c r="E369" i="7"/>
  <c r="F368" i="7"/>
  <c r="E368" i="7"/>
  <c r="F367" i="7"/>
  <c r="E367" i="7"/>
  <c r="F366" i="7"/>
  <c r="E366" i="7"/>
  <c r="F365" i="7"/>
  <c r="E365" i="7"/>
  <c r="F364" i="7"/>
  <c r="E364" i="7"/>
  <c r="F363" i="7"/>
  <c r="E363" i="7"/>
  <c r="F362" i="7"/>
  <c r="E362" i="7"/>
  <c r="F361" i="7"/>
  <c r="E361" i="7"/>
  <c r="F360" i="7"/>
  <c r="E360" i="7"/>
  <c r="F359" i="7"/>
  <c r="E359" i="7"/>
  <c r="F358" i="7"/>
  <c r="E358" i="7"/>
  <c r="F357" i="7"/>
  <c r="E357" i="7"/>
  <c r="F356" i="7"/>
  <c r="E356" i="7"/>
  <c r="F355" i="7"/>
  <c r="E355" i="7"/>
  <c r="F354" i="7"/>
  <c r="E354" i="7"/>
  <c r="F353" i="7"/>
  <c r="E353" i="7"/>
  <c r="F352" i="7"/>
  <c r="E352" i="7"/>
  <c r="F351" i="7"/>
  <c r="E351" i="7"/>
  <c r="F350" i="7"/>
  <c r="E350" i="7"/>
  <c r="F349" i="7"/>
  <c r="E349" i="7"/>
  <c r="F348" i="7"/>
  <c r="E348" i="7"/>
  <c r="F347" i="7"/>
  <c r="E347" i="7"/>
  <c r="F346" i="7"/>
  <c r="E346" i="7"/>
  <c r="F345" i="7"/>
  <c r="E345" i="7"/>
  <c r="F344" i="7"/>
  <c r="E344" i="7"/>
  <c r="F342" i="7"/>
  <c r="E342" i="7"/>
  <c r="F341" i="7"/>
  <c r="E341" i="7"/>
  <c r="F340" i="7"/>
  <c r="E340" i="7"/>
  <c r="F339" i="7"/>
  <c r="E339" i="7"/>
  <c r="F338" i="7"/>
  <c r="E338" i="7"/>
  <c r="F337" i="7"/>
  <c r="E337" i="7"/>
  <c r="F336" i="7"/>
  <c r="E336" i="7"/>
  <c r="F335" i="7"/>
  <c r="E335" i="7"/>
  <c r="F334" i="7"/>
  <c r="E334" i="7"/>
  <c r="F333" i="7"/>
  <c r="E333" i="7"/>
  <c r="F332" i="7"/>
  <c r="E332" i="7"/>
  <c r="F331" i="7"/>
  <c r="E331" i="7"/>
  <c r="F330" i="7"/>
  <c r="E330" i="7"/>
  <c r="F329" i="7"/>
  <c r="E329" i="7"/>
  <c r="F328" i="7"/>
  <c r="E328" i="7"/>
  <c r="F327" i="7"/>
  <c r="E327" i="7"/>
  <c r="F326" i="7"/>
  <c r="E326" i="7"/>
  <c r="F325" i="7"/>
  <c r="E325" i="7"/>
  <c r="F324" i="7"/>
  <c r="E324" i="7"/>
  <c r="F323" i="7"/>
  <c r="E323" i="7"/>
  <c r="F322" i="7"/>
  <c r="E322" i="7"/>
  <c r="F321" i="7"/>
  <c r="E321" i="7"/>
  <c r="F320" i="7"/>
  <c r="E320" i="7"/>
  <c r="F319" i="7"/>
  <c r="E319" i="7"/>
  <c r="F318" i="7"/>
  <c r="E318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5" i="7"/>
  <c r="E305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2" i="7"/>
  <c r="E292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9" i="7"/>
  <c r="E279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268" i="7"/>
  <c r="E268" i="7"/>
  <c r="F267" i="7"/>
  <c r="E267" i="7"/>
  <c r="F266" i="7"/>
  <c r="E266" i="7"/>
  <c r="F265" i="7"/>
  <c r="E265" i="7"/>
  <c r="F264" i="7"/>
  <c r="E264" i="7"/>
  <c r="F263" i="7"/>
  <c r="E263" i="7"/>
  <c r="F262" i="7"/>
  <c r="E262" i="7"/>
  <c r="F261" i="7"/>
  <c r="E261" i="7"/>
  <c r="F260" i="7"/>
  <c r="E260" i="7"/>
  <c r="F259" i="7"/>
  <c r="E259" i="7"/>
  <c r="F258" i="7"/>
  <c r="E258" i="7"/>
  <c r="F257" i="7"/>
  <c r="E257" i="7"/>
  <c r="F256" i="7"/>
  <c r="E256" i="7"/>
  <c r="F255" i="7"/>
  <c r="E255" i="7"/>
  <c r="F254" i="7"/>
  <c r="E254" i="7"/>
  <c r="F253" i="7"/>
  <c r="E253" i="7"/>
  <c r="F252" i="7"/>
  <c r="E252" i="7"/>
  <c r="F251" i="7"/>
  <c r="E251" i="7"/>
  <c r="F250" i="7"/>
  <c r="E250" i="7"/>
  <c r="F249" i="7"/>
  <c r="E249" i="7"/>
  <c r="F248" i="7"/>
  <c r="E248" i="7"/>
  <c r="F247" i="7"/>
  <c r="E247" i="7"/>
  <c r="F246" i="7"/>
  <c r="E246" i="7"/>
  <c r="F245" i="7"/>
  <c r="E245" i="7"/>
  <c r="F244" i="7"/>
  <c r="E244" i="7"/>
  <c r="F243" i="7"/>
  <c r="E243" i="7"/>
  <c r="F242" i="7"/>
  <c r="E242" i="7"/>
  <c r="F241" i="7"/>
  <c r="E241" i="7"/>
  <c r="F240" i="7"/>
  <c r="E240" i="7"/>
  <c r="F239" i="7"/>
  <c r="E239" i="7"/>
  <c r="F238" i="7"/>
  <c r="E238" i="7"/>
  <c r="F237" i="7"/>
  <c r="E237" i="7"/>
  <c r="F236" i="7"/>
  <c r="E236" i="7"/>
  <c r="F235" i="7"/>
  <c r="E235" i="7"/>
  <c r="F234" i="7"/>
  <c r="E234" i="7"/>
  <c r="F233" i="7"/>
  <c r="E233" i="7"/>
  <c r="F232" i="7"/>
  <c r="E232" i="7"/>
  <c r="F231" i="7"/>
  <c r="E231" i="7"/>
  <c r="F230" i="7"/>
  <c r="E230" i="7"/>
  <c r="F229" i="7"/>
  <c r="E229" i="7"/>
  <c r="F228" i="7"/>
  <c r="E228" i="7"/>
  <c r="F227" i="7"/>
  <c r="E227" i="7"/>
  <c r="F226" i="7"/>
  <c r="E226" i="7"/>
  <c r="F225" i="7"/>
  <c r="E225" i="7"/>
  <c r="F224" i="7"/>
  <c r="E224" i="7"/>
  <c r="F223" i="7"/>
  <c r="E223" i="7"/>
  <c r="F222" i="7"/>
  <c r="E222" i="7"/>
  <c r="F221" i="7"/>
  <c r="E221" i="7"/>
  <c r="F220" i="7"/>
  <c r="E220" i="7"/>
  <c r="F219" i="7"/>
  <c r="E219" i="7"/>
  <c r="F218" i="7"/>
  <c r="E218" i="7"/>
  <c r="F217" i="7"/>
  <c r="E217" i="7"/>
  <c r="F216" i="7"/>
  <c r="E216" i="7"/>
  <c r="F215" i="7"/>
  <c r="E215" i="7"/>
  <c r="F214" i="7"/>
  <c r="E214" i="7"/>
  <c r="F213" i="7"/>
  <c r="E213" i="7"/>
  <c r="F212" i="7"/>
  <c r="E212" i="7"/>
  <c r="F211" i="7"/>
  <c r="E211" i="7"/>
  <c r="F210" i="7"/>
  <c r="E210" i="7"/>
  <c r="F209" i="7"/>
  <c r="E209" i="7"/>
  <c r="F208" i="7"/>
  <c r="E208" i="7"/>
  <c r="F207" i="7"/>
  <c r="E207" i="7"/>
  <c r="F206" i="7"/>
  <c r="E206" i="7"/>
  <c r="F205" i="7"/>
  <c r="E205" i="7"/>
  <c r="F204" i="7"/>
  <c r="E204" i="7"/>
  <c r="F203" i="7"/>
  <c r="E203" i="7"/>
  <c r="F202" i="7"/>
  <c r="E202" i="7"/>
  <c r="F201" i="7"/>
  <c r="E201" i="7"/>
  <c r="F200" i="7"/>
  <c r="E200" i="7"/>
  <c r="F199" i="7"/>
  <c r="E199" i="7"/>
  <c r="F198" i="7"/>
  <c r="E198" i="7"/>
  <c r="F197" i="7"/>
  <c r="E197" i="7"/>
  <c r="F196" i="7"/>
  <c r="E196" i="7"/>
  <c r="F195" i="7"/>
  <c r="E195" i="7"/>
  <c r="F194" i="7"/>
  <c r="E194" i="7"/>
  <c r="F193" i="7"/>
  <c r="E193" i="7"/>
  <c r="F192" i="7"/>
  <c r="E192" i="7"/>
  <c r="F191" i="7"/>
  <c r="E191" i="7"/>
  <c r="F190" i="7"/>
  <c r="E190" i="7"/>
  <c r="F189" i="7"/>
  <c r="E189" i="7"/>
  <c r="F188" i="7"/>
  <c r="E188" i="7"/>
  <c r="F187" i="7"/>
  <c r="E187" i="7"/>
  <c r="F186" i="7"/>
  <c r="E186" i="7"/>
  <c r="F185" i="7"/>
  <c r="E185" i="7"/>
  <c r="F184" i="7"/>
  <c r="E184" i="7"/>
  <c r="F183" i="7"/>
  <c r="E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F169" i="7"/>
  <c r="E169" i="7"/>
  <c r="F168" i="7"/>
  <c r="E168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D10" i="5"/>
  <c r="E10" i="5"/>
  <c r="E15" i="5"/>
  <c r="D15" i="5"/>
  <c r="E14" i="5"/>
  <c r="D14" i="5"/>
  <c r="E13" i="5"/>
  <c r="D13" i="5"/>
  <c r="E12" i="5"/>
  <c r="D12" i="5"/>
  <c r="E11" i="5"/>
  <c r="D11" i="5"/>
  <c r="F97" i="8"/>
  <c r="E97" i="8"/>
  <c r="F94" i="8"/>
  <c r="E94" i="8"/>
  <c r="F93" i="8"/>
  <c r="E93" i="8"/>
  <c r="F92" i="8"/>
  <c r="E92" i="8"/>
  <c r="F91" i="8"/>
  <c r="E91" i="8"/>
  <c r="F90" i="8"/>
  <c r="E90" i="8"/>
  <c r="F89" i="8"/>
  <c r="E89" i="8"/>
  <c r="F86" i="8"/>
  <c r="E86" i="8"/>
  <c r="F85" i="8"/>
  <c r="E85" i="8"/>
  <c r="F84" i="8"/>
  <c r="E84" i="8"/>
  <c r="E83" i="8"/>
  <c r="F82" i="8"/>
  <c r="E82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0" i="8"/>
  <c r="E40" i="8"/>
  <c r="F39" i="8"/>
  <c r="E39" i="8"/>
  <c r="F38" i="8"/>
  <c r="E38" i="8"/>
  <c r="F37" i="8"/>
  <c r="E37" i="8"/>
  <c r="E36" i="8"/>
  <c r="F35" i="8"/>
  <c r="E35" i="8"/>
  <c r="F34" i="8"/>
  <c r="E34" i="8"/>
  <c r="F33" i="8"/>
  <c r="E33" i="8"/>
  <c r="F32" i="8"/>
  <c r="E32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3" i="8"/>
  <c r="E23" i="8"/>
  <c r="F22" i="8"/>
  <c r="E22" i="8"/>
  <c r="E21" i="8"/>
  <c r="E15" i="8"/>
  <c r="F14" i="8"/>
  <c r="E14" i="8"/>
  <c r="F13" i="8"/>
  <c r="E13" i="8"/>
  <c r="F12" i="8"/>
  <c r="E12" i="8"/>
  <c r="F11" i="8"/>
  <c r="E11" i="8"/>
  <c r="F35" i="3"/>
  <c r="E35" i="3"/>
  <c r="F34" i="3"/>
  <c r="E34" i="3"/>
  <c r="F33" i="3"/>
  <c r="E33" i="3"/>
  <c r="F31" i="3"/>
  <c r="E31" i="3"/>
  <c r="F26" i="3"/>
  <c r="E26" i="3"/>
  <c r="F25" i="3"/>
  <c r="F23" i="3"/>
  <c r="E23" i="3"/>
  <c r="F22" i="3"/>
  <c r="E22" i="3"/>
  <c r="E21" i="3"/>
  <c r="F20" i="3"/>
  <c r="E20" i="3"/>
  <c r="F19" i="3"/>
  <c r="E19" i="3"/>
  <c r="F18" i="3"/>
  <c r="E18" i="3"/>
  <c r="E17" i="3"/>
  <c r="F15" i="3"/>
  <c r="E15" i="3"/>
  <c r="F13" i="3"/>
  <c r="E13" i="3"/>
  <c r="I30" i="1"/>
  <c r="H30" i="1"/>
  <c r="I27" i="1"/>
  <c r="H27" i="1"/>
  <c r="I26" i="1"/>
  <c r="H26" i="1"/>
  <c r="I9" i="1"/>
  <c r="I10" i="1"/>
  <c r="I13" i="1"/>
  <c r="I14" i="1"/>
  <c r="H9" i="1"/>
  <c r="H11" i="1"/>
  <c r="H12" i="1"/>
  <c r="H13" i="1"/>
  <c r="H14" i="1"/>
  <c r="F81" i="8"/>
  <c r="E7" i="7" l="1"/>
  <c r="E81" i="8"/>
  <c r="E16" i="3"/>
  <c r="F16" i="3"/>
  <c r="H8" i="1"/>
  <c r="D114" i="3"/>
  <c r="E114" i="3" s="1"/>
  <c r="F115" i="3"/>
  <c r="E27" i="3"/>
  <c r="D24" i="3"/>
  <c r="F27" i="3"/>
  <c r="E24" i="3"/>
  <c r="E25" i="3"/>
  <c r="E12" i="3"/>
  <c r="F14" i="3"/>
  <c r="E28" i="3"/>
  <c r="C96" i="8"/>
  <c r="C70" i="8"/>
  <c r="F30" i="1"/>
  <c r="C80" i="3"/>
  <c r="C72" i="3"/>
  <c r="C71" i="3"/>
  <c r="C68" i="3"/>
  <c r="C30" i="3"/>
  <c r="C111" i="3"/>
  <c r="E96" i="8" l="1"/>
  <c r="F96" i="8"/>
  <c r="F88" i="8"/>
  <c r="E88" i="8"/>
  <c r="E70" i="8"/>
  <c r="F70" i="8"/>
  <c r="F24" i="3"/>
  <c r="D113" i="3"/>
  <c r="E113" i="3" s="1"/>
  <c r="F114" i="3"/>
  <c r="E11" i="3"/>
  <c r="F11" i="3"/>
  <c r="C29" i="3"/>
  <c r="F30" i="3"/>
  <c r="E30" i="3"/>
  <c r="F32" i="3"/>
  <c r="E32" i="3"/>
  <c r="C100" i="8"/>
  <c r="F100" i="8" l="1"/>
  <c r="E100" i="8"/>
  <c r="F99" i="8"/>
  <c r="E99" i="8"/>
  <c r="E98" i="8"/>
  <c r="F98" i="8"/>
  <c r="F113" i="3"/>
  <c r="D112" i="3"/>
  <c r="E112" i="3"/>
  <c r="F112" i="3"/>
  <c r="F40" i="3"/>
  <c r="F41" i="3"/>
  <c r="E40" i="3"/>
  <c r="E29" i="3"/>
  <c r="F29" i="3"/>
  <c r="F70" i="3" l="1"/>
  <c r="E70" i="3"/>
  <c r="E69" i="3" l="1"/>
  <c r="F69" i="3"/>
  <c r="E68" i="3" l="1"/>
  <c r="F68" i="3"/>
  <c r="E66" i="3" l="1"/>
  <c r="E65" i="3" l="1"/>
  <c r="E64" i="3" l="1"/>
  <c r="E63" i="3" l="1"/>
  <c r="E60" i="3" l="1"/>
  <c r="F60" i="3"/>
  <c r="F58" i="3" l="1"/>
  <c r="E58" i="3"/>
  <c r="F56" i="3" l="1"/>
  <c r="E56" i="3"/>
  <c r="E55" i="3" l="1"/>
  <c r="F55" i="3"/>
  <c r="F54" i="3" l="1"/>
  <c r="E54" i="3"/>
  <c r="F110" i="3" l="1"/>
  <c r="E110" i="3"/>
  <c r="E109" i="3" l="1"/>
  <c r="F109" i="3"/>
  <c r="E108" i="3" l="1"/>
  <c r="F108" i="3"/>
  <c r="E107" i="3" l="1"/>
  <c r="F107" i="3"/>
  <c r="E106" i="3" l="1"/>
  <c r="F106" i="3"/>
  <c r="E105" i="3" l="1"/>
  <c r="F105" i="3"/>
  <c r="F104" i="3" l="1"/>
  <c r="E104" i="3"/>
  <c r="E103" i="3" l="1"/>
  <c r="F103" i="3"/>
  <c r="F102" i="3" l="1"/>
  <c r="E102" i="3"/>
  <c r="F100" i="3" l="1"/>
  <c r="E100" i="3"/>
  <c r="E99" i="3" l="1"/>
  <c r="F99" i="3"/>
  <c r="E98" i="3" l="1"/>
  <c r="F98" i="3"/>
  <c r="F97" i="3" l="1"/>
  <c r="E97" i="3"/>
  <c r="E96" i="3" l="1"/>
  <c r="F96" i="3"/>
  <c r="F95" i="3" l="1"/>
  <c r="E95" i="3"/>
  <c r="F94" i="3" l="1"/>
  <c r="E94" i="3"/>
  <c r="F93" i="3" l="1"/>
  <c r="E93" i="3"/>
  <c r="D86" i="3"/>
  <c r="D62" i="3" s="1"/>
  <c r="E92" i="3" l="1"/>
  <c r="F92" i="3"/>
  <c r="F91" i="3" l="1"/>
  <c r="E91" i="3"/>
  <c r="E90" i="3" l="1"/>
  <c r="F90" i="3"/>
  <c r="E89" i="3" l="1"/>
  <c r="F89" i="3"/>
  <c r="E88" i="3" l="1"/>
  <c r="F88" i="3"/>
  <c r="E87" i="3" l="1"/>
  <c r="F87" i="3"/>
  <c r="E86" i="3" l="1"/>
  <c r="F86" i="3"/>
  <c r="F85" i="3" l="1"/>
  <c r="E85" i="3"/>
  <c r="E84" i="3" l="1"/>
  <c r="F84" i="3"/>
  <c r="F83" i="3" l="1"/>
  <c r="E83" i="3"/>
  <c r="E82" i="3" l="1"/>
  <c r="F82" i="3"/>
  <c r="F81" i="3" l="1"/>
  <c r="E81" i="3"/>
  <c r="E80" i="3" l="1"/>
  <c r="F80" i="3"/>
  <c r="F79" i="3" l="1"/>
  <c r="E79" i="3"/>
  <c r="E78" i="3" l="1"/>
  <c r="F78" i="3"/>
  <c r="F77" i="3" l="1"/>
  <c r="E77" i="3"/>
  <c r="E76" i="3" l="1"/>
  <c r="F76" i="3"/>
  <c r="F75" i="3" l="1"/>
  <c r="E75" i="3"/>
  <c r="F74" i="3" l="1"/>
  <c r="E74" i="3"/>
  <c r="F67" i="3" l="1"/>
  <c r="E67" i="3"/>
  <c r="E73" i="3"/>
  <c r="F73" i="3"/>
  <c r="F72" i="3" l="1"/>
  <c r="E72" i="3"/>
  <c r="E57" i="3"/>
  <c r="F57" i="3"/>
  <c r="E71" i="3" l="1"/>
  <c r="F71" i="3"/>
  <c r="F59" i="3"/>
  <c r="E59" i="3"/>
  <c r="E62" i="3"/>
  <c r="F62" i="3"/>
  <c r="F51" i="3" l="1"/>
  <c r="E61" i="3"/>
  <c r="F61" i="3"/>
  <c r="E53" i="3"/>
  <c r="F53" i="3"/>
  <c r="E52" i="3" l="1"/>
  <c r="E51" i="3" l="1"/>
  <c r="E101" i="3" l="1"/>
  <c r="F101" i="3"/>
  <c r="F111" i="3"/>
  <c r="E111" i="3"/>
  <c r="F117" i="3" l="1"/>
  <c r="E117" i="3"/>
  <c r="F92" i="10"/>
  <c r="D92" i="10"/>
  <c r="D144" i="10"/>
</calcChain>
</file>

<file path=xl/sharedStrings.xml><?xml version="1.0" encoding="utf-8"?>
<sst xmlns="http://schemas.openxmlformats.org/spreadsheetml/2006/main" count="1953" uniqueCount="563">
  <si>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</si>
  <si>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</si>
  <si>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</si>
  <si>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</si>
  <si>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</si>
  <si>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</si>
  <si>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</si>
  <si>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</si>
  <si>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</si>
  <si>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</si>
  <si>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</si>
  <si>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</si>
  <si>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</si>
  <si>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</si>
  <si>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</si>
  <si>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</si>
  <si>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</si>
  <si>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</si>
  <si>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</si>
  <si>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</si>
  <si>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</si>
  <si>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</si>
  <si>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</si>
  <si>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</si>
  <si>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</si>
  <si>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</si>
  <si>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</si>
  <si>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</si>
  <si>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</si>
  <si>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</si>
  <si>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</si>
  <si>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</si>
  <si>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</si>
  <si>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</si>
  <si>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</si>
  <si>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</si>
  <si>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</si>
  <si>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</si>
  <si>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</si>
  <si>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</si>
  <si>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</si>
  <si>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</si>
  <si>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</si>
  <si>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</si>
  <si>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J01 1001</t>
  </si>
  <si>
    <t>Srednješkolsko obrazovanje - zakonski standard</t>
  </si>
  <si>
    <t>A102000</t>
  </si>
  <si>
    <t>Redovni poslovi ustanova srednješkolskog obrazovanja SŠ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</si>
  <si>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</si>
  <si>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</si>
  <si>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</si>
  <si>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</si>
  <si>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</si>
  <si>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</si>
  <si>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</si>
  <si>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</si>
  <si>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</si>
  <si>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T103000</t>
  </si>
  <si>
    <t>Oprema, informat., nabava pomagala - SŠ</t>
  </si>
  <si>
    <t>Građevinski objekti</t>
  </si>
  <si>
    <t>Postrojenja i oprema</t>
  </si>
  <si>
    <t>Knjige, umjetnička djela i ostale izložbene vrijednosti</t>
  </si>
  <si>
    <t>A102002</t>
  </si>
  <si>
    <t>Naknade troškova osobama izvan radnog odnosa</t>
  </si>
  <si>
    <t>J01 1003</t>
  </si>
  <si>
    <t>Dopunski nastavni i vannastavni program škola i obrazovnih institucija</t>
  </si>
  <si>
    <t>K104000</t>
  </si>
  <si>
    <t>Dopunska sredstva za izgradnju, dogradnju i adaptaciju škola</t>
  </si>
  <si>
    <t>Dopunska sredstva za materijalne rashode i opremu škola</t>
  </si>
  <si>
    <t>T103006</t>
  </si>
  <si>
    <t>Projekt Baltazar 4</t>
  </si>
  <si>
    <t>Donacije</t>
  </si>
  <si>
    <t>Posebne namjene</t>
  </si>
  <si>
    <t>MZO</t>
  </si>
  <si>
    <t>Grad Oroslavje</t>
  </si>
  <si>
    <t xml:space="preserve">MINISTARSTVO PRIJENOS EU 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</si>
  <si>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</si>
  <si>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</si>
  <si>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</si>
  <si>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</si>
  <si>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</si>
  <si>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Prihodi od prodaje proizvoda i robe te pruženih usluga i prihodi od donacija</t>
  </si>
  <si>
    <t>Prihodi od imovine</t>
  </si>
  <si>
    <t>Prihodi od upravnih i administrativnih pristojbi, pristojbi po posebnim propisima i naknada</t>
  </si>
  <si>
    <t>Ministarstvo prijenos EU</t>
  </si>
  <si>
    <t>PRIHODI I PRIMICI PO EKONOMSKOJ KLASIFIKACIJI</t>
  </si>
  <si>
    <t>RASHODI I IZDACI PO EKONOMSKOJ KLASIFIKACIJI</t>
  </si>
  <si>
    <t>PRIHODI I RASHODI PO IZVORIMA FINANCIRANJA</t>
  </si>
  <si>
    <t>Naziv izvora finaciranja</t>
  </si>
  <si>
    <t>PRIHODI</t>
  </si>
  <si>
    <t>RASHODI</t>
  </si>
  <si>
    <t>Ukupni prihodi</t>
  </si>
  <si>
    <t>Ukupni rashodi</t>
  </si>
  <si>
    <t>Korišteni višak za pokriće rashoda tekuće godine</t>
  </si>
  <si>
    <t>Korišteni rezultat</t>
  </si>
  <si>
    <t>Račun prihoda / primitka</t>
  </si>
  <si>
    <t>Naziv računa</t>
  </si>
  <si>
    <t>Pomoći temeljem prijenosa EU sredstava</t>
  </si>
  <si>
    <t>Prihodi po posebnim propisima</t>
  </si>
  <si>
    <t>Ostali prihodi</t>
  </si>
  <si>
    <t>Pomoći iz inozemstva i od subjekata unutr općeg proračuna</t>
  </si>
  <si>
    <t>Pomoći proračunskim korisnicima iz prroračuna koji im nije nadležan</t>
  </si>
  <si>
    <t>Tekuće pomoći temeljem prijenosa EU sredstava</t>
  </si>
  <si>
    <t>Prihodi od financijske imovine</t>
  </si>
  <si>
    <t>Kamate na oročena sredstva i depozite po viđenju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</si>
  <si>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</si>
  <si>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</si>
  <si>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</si>
  <si>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</si>
  <si>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</si>
  <si>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</si>
  <si>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</si>
  <si>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</si>
  <si>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UKUPNO PRIHODI</t>
  </si>
  <si>
    <t>UKUPNO PRIHODI + VIŠAK KORIŠTEN ZA POKRIĆE RASHODA</t>
  </si>
  <si>
    <t>Račun rashoda / izdataka</t>
  </si>
  <si>
    <t>UKUPNO RASHODI</t>
  </si>
  <si>
    <t>Plaće za zaposlene</t>
  </si>
  <si>
    <t>Doprinosi za zdravstveno osiguranje</t>
  </si>
  <si>
    <t>Službena putovanja</t>
  </si>
  <si>
    <t>Naknade za prijevoz</t>
  </si>
  <si>
    <t>Seminari, tečajevi, str. Ispiti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</si>
  <si>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</si>
  <si>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</si>
  <si>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</si>
  <si>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</si>
  <si>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</si>
  <si>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Usluge telefona, pošte i prijevoza</t>
  </si>
  <si>
    <t>Usl. tek. i inv. održavanja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</si>
  <si>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</si>
  <si>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</si>
  <si>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</si>
  <si>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</si>
  <si>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</si>
  <si>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</si>
  <si>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</si>
  <si>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</si>
  <si>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</si>
  <si>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</si>
  <si>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Bankarske usluge i usluge platnog prometa</t>
  </si>
  <si>
    <t>Zatezne kamate</t>
  </si>
  <si>
    <t>Plaće za prekovremeni rad</t>
  </si>
  <si>
    <t>Plaće za posebne uvjete rada</t>
  </si>
  <si>
    <t>Doprinosi za obvezno osiguranje u slučaju nezaposlenosti</t>
  </si>
  <si>
    <t>Zakupnine i najamnine</t>
  </si>
  <si>
    <t>Naknade za rad predstavničkih i izvršnih tijela, povjerenstava i slično</t>
  </si>
  <si>
    <t>Ostali rashodi</t>
  </si>
  <si>
    <t>Tekuće donacije u naravi</t>
  </si>
  <si>
    <t>Uređaji, strojevi i oprema za ostale namjene</t>
  </si>
  <si>
    <t>Rashodi za dodatna ulaganja na nefinancijskoj imovini</t>
  </si>
  <si>
    <t>Dodatna ulaganja na građevinskim objektima</t>
  </si>
  <si>
    <t>Kazne, upravne mjere i ostali prihodi</t>
  </si>
  <si>
    <t>Dodatna ulaganja za ostalu nefinancijsku imovinu</t>
  </si>
  <si>
    <t>Uredska oprema i namještaj</t>
  </si>
  <si>
    <t>Sportska i glazbena oprema</t>
  </si>
  <si>
    <t>Tekuće pomoći proračunskim korisnicima iz proračuna koji im nije nadležan</t>
  </si>
  <si>
    <t>Kapitalne pomoći proračunskim korisnicima iz proračuna koji im nije nadležan</t>
  </si>
  <si>
    <t>Službena, radna i zaštitna odjeća i obuća</t>
  </si>
  <si>
    <t>Usluge promidžbe i informiranja</t>
  </si>
  <si>
    <t>Zdravstvene i veterinarske usluge</t>
  </si>
  <si>
    <t>Klnjige, umjetnička djela i ostele izložbene vrijednosti</t>
  </si>
  <si>
    <t>Knjige</t>
  </si>
  <si>
    <t>Poslovni objekti</t>
  </si>
  <si>
    <t>Naknade ostalih troškova osobama izvan radnog odnosa</t>
  </si>
  <si>
    <t>UKUPNO:</t>
  </si>
  <si>
    <t>A102006</t>
  </si>
  <si>
    <t>Program građanskog odgoja u školama</t>
  </si>
  <si>
    <t>K104013</t>
  </si>
  <si>
    <t>Obnova OŠ i SŠ od posljedica potresa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</si>
  <si>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</si>
  <si>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</si>
  <si>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</si>
  <si>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</si>
  <si>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</si>
  <si>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 </t>
  </si>
  <si>
    <t>KLASA:</t>
  </si>
  <si>
    <t>URBROJ:</t>
  </si>
  <si>
    <t>Voditeljica računovodstva:</t>
  </si>
  <si>
    <t>Ivana Klenkar, mag. oec.</t>
  </si>
  <si>
    <t>Ravnateljica:</t>
  </si>
  <si>
    <t>Natalija Mučnjak,  prof.</t>
  </si>
  <si>
    <t xml:space="preserve">            Predsjednik Školskog odbora:</t>
  </si>
  <si>
    <t>SREDNJA ŠKOLA OROSLAVJE</t>
  </si>
  <si>
    <t>LJUDEVITA GAJA 1</t>
  </si>
  <si>
    <t>49243 OROSLAVJE</t>
  </si>
  <si>
    <t>OIB:20950883747</t>
  </si>
  <si>
    <t>II. IZMJENA FINANCIJSKOG PLANA ZA 2023. GODINU</t>
  </si>
  <si>
    <t>400-02/23-01/03</t>
  </si>
  <si>
    <t>2140-89-04-23-3</t>
  </si>
  <si>
    <t>I. IZMJENA PLANA ZA 2023.</t>
  </si>
  <si>
    <t>PROMJENA (IZNOS)</t>
  </si>
  <si>
    <t>PROMJENA (POSTOTAK)</t>
  </si>
  <si>
    <t>II. IZMJENA PLANA ZA 2023.</t>
  </si>
  <si>
    <t>II. IZMJENA FINANCIJSKOG PLANA
ZA 2023. GODINU</t>
  </si>
  <si>
    <t xml:space="preserve">Organizacijska klasifikacija: </t>
  </si>
  <si>
    <t>Lokacijska klasifikacija:</t>
  </si>
  <si>
    <t>RKP:</t>
  </si>
  <si>
    <t>102KZ02</t>
  </si>
  <si>
    <t>0062016998</t>
  </si>
  <si>
    <t>Korisnik:</t>
  </si>
  <si>
    <t>K037</t>
  </si>
  <si>
    <t xml:space="preserve">             Vjekoslav Jozić, mag. ing. stroj.</t>
  </si>
  <si>
    <t>Prihodi iz nadležnog proračuna i od HZZO-a temeljem ugovornih obaveza</t>
  </si>
  <si>
    <t>Pomoći iz inozemstva i od subjekata unutar općeg proračuna</t>
  </si>
  <si>
    <t>Rashodi za nabavu neproizvedene dugotrajne imovine</t>
  </si>
  <si>
    <t>Financijski rashodi</t>
  </si>
  <si>
    <t>Ostale pomoći - Ministarstvo</t>
  </si>
  <si>
    <t>Pomoći - Grad Oroslavje</t>
  </si>
  <si>
    <t>4.3.1. Donacije</t>
  </si>
  <si>
    <t>Prihodi od prodaje nefinancijske imovine</t>
  </si>
  <si>
    <t>Prihodi od prodaje proizvedene dugotrajne imovine</t>
  </si>
  <si>
    <t>Prihodi od prodaje postrojenja i opreme</t>
  </si>
  <si>
    <t>UKUPNO RASHODI + MANJAK PRIHODA</t>
  </si>
  <si>
    <t>rashod + manjak</t>
  </si>
  <si>
    <t>prihod + višak</t>
  </si>
  <si>
    <t>Preneseni manjak</t>
  </si>
  <si>
    <t>Lj.Gaja 1, 49243 OROSLAVJE</t>
  </si>
  <si>
    <t>OIB: 20950883747</t>
  </si>
  <si>
    <t>iI.</t>
  </si>
  <si>
    <t>REBALANS FINANCIJSKOG PLANA ZA 2023.</t>
  </si>
  <si>
    <t>Aktivnost:</t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</si>
  <si>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</si>
  <si>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</si>
  <si>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</si>
  <si>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t>IZVOR / Ekonomska klasifikacija</t>
  </si>
  <si>
    <t>opis</t>
  </si>
  <si>
    <t>Pozicija / Funkc.klasifikacija</t>
  </si>
  <si>
    <t>Tekući plan</t>
  </si>
  <si>
    <t>Izmjene i dopune</t>
  </si>
  <si>
    <t>Novi proračun/</t>
  </si>
  <si>
    <t>Fin.plan za 2023.</t>
  </si>
  <si>
    <t>Funkc.        klasifik.</t>
  </si>
  <si>
    <t>Program</t>
  </si>
  <si>
    <t>J011001A102000</t>
  </si>
  <si>
    <t>O922</t>
  </si>
  <si>
    <t>Organizacijska klasifikacija:OOO2016998</t>
  </si>
  <si>
    <t xml:space="preserve">Lokacija: 102KZ02     ŽUPANIJA KRAPINSKO-ZAGORSKA </t>
  </si>
  <si>
    <t>Izvor 1.3.</t>
  </si>
  <si>
    <t>Županija KZŽ DECENTRALIZACIJA</t>
  </si>
  <si>
    <t>Prihodi Županije za materijalno-financijske rashode i investicijsko održavanje</t>
  </si>
  <si>
    <t>Prihodi KZŽ za nabavu nefinancijske imovine</t>
  </si>
  <si>
    <t>Ukupno DEC</t>
  </si>
  <si>
    <t>Sredstva za investicijske radove - prenamjena toaleta za nastavnike i kuhinje</t>
  </si>
  <si>
    <t>Prihodi za usluge tek. i invest. održavanja zgrade</t>
  </si>
  <si>
    <t>Ukupno 671211</t>
  </si>
  <si>
    <t>ukupno DEC , investic. i oprema</t>
  </si>
  <si>
    <t>Prihodi Županije - izvorna sredstva KZŽ (1-3)</t>
  </si>
  <si>
    <t>1 - ostali prihodi /refundacije za natjecanja, Novig.pr.</t>
  </si>
  <si>
    <t>1- Sredstva za investicijske radove - DODATNA ULAGANJA PROJEKTNO-TEHNIČKA DOKUMENTACIJA I ENERGETSKI CERTIFIKAT - OBNOVA POTRES</t>
  </si>
  <si>
    <t xml:space="preserve"> 2- rad e-tehničara</t>
  </si>
  <si>
    <t xml:space="preserve"> 3- plaće i naknade PUN (Baltazar 4)</t>
  </si>
  <si>
    <t>4- Građanski odgoj "Škola i zajednica"</t>
  </si>
  <si>
    <t>Sveukupni prihod iz nadležnog proračuna</t>
  </si>
  <si>
    <t>Višak prihoda (Izvor 7,7=663,61; Izvor 7,10=919,54)</t>
  </si>
  <si>
    <t xml:space="preserve">NENADLEŽNI PRORAČUN / DOPUNSKI PRIHODI </t>
  </si>
  <si>
    <t>Lokacija:</t>
  </si>
  <si>
    <t>O921</t>
  </si>
  <si>
    <t>Organizacijska klasifikacija: OOO2016998</t>
  </si>
  <si>
    <t>Izvor 2.1.1.</t>
  </si>
  <si>
    <t>DONACIJE</t>
  </si>
  <si>
    <t xml:space="preserve">Pozicija </t>
  </si>
  <si>
    <t>Tekuće donacije od trgovačkih društava</t>
  </si>
  <si>
    <t xml:space="preserve">Tekuće donacije od ostalih subjekata izvan općeg proračuna </t>
  </si>
  <si>
    <t>P0798</t>
  </si>
  <si>
    <t>Kapitalne donacije od ostalih subjekata izvan općeg proračuna</t>
  </si>
  <si>
    <t>P1106</t>
  </si>
  <si>
    <t>Tekuće pomoći od fizičkih osoba</t>
  </si>
  <si>
    <t>P1274</t>
  </si>
  <si>
    <t xml:space="preserve">Višak prihoda iz prethodne godine </t>
  </si>
  <si>
    <t>P0799</t>
  </si>
  <si>
    <t>Izvor 3.1.1.</t>
  </si>
  <si>
    <t>VLASTITI PRIHODI</t>
  </si>
  <si>
    <t>Kamate na depozite po viđenju i Pool</t>
  </si>
  <si>
    <t>P0801</t>
  </si>
  <si>
    <t xml:space="preserve">Prihodi od prodaje </t>
  </si>
  <si>
    <t>P1178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</si>
  <si>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</si>
  <si>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P0802</t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</si>
  <si>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</si>
  <si>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P1275</t>
  </si>
  <si>
    <t>Tekuće pomoći od fizičkih osoba (zadruga)</t>
  </si>
  <si>
    <t xml:space="preserve">Ostali prihodi  </t>
  </si>
  <si>
    <t>P1423</t>
  </si>
  <si>
    <t>P0803</t>
  </si>
  <si>
    <t xml:space="preserve">  - 2-</t>
  </si>
  <si>
    <t>Izvor 4.3.1.</t>
  </si>
  <si>
    <t>POSEBNE NAMJENE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</si>
  <si>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</si>
  <si>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t>P1276</t>
  </si>
  <si>
    <t xml:space="preserve">Ostali  prihodi za posebne namjene </t>
  </si>
  <si>
    <t>P0805</t>
  </si>
  <si>
    <t>Ostali nespomenuti prihodi po posebim propisima</t>
  </si>
  <si>
    <t>P0806</t>
  </si>
  <si>
    <t>P0807</t>
  </si>
  <si>
    <t>Izvor 5.2.1.</t>
  </si>
  <si>
    <t xml:space="preserve">MINISTARSTVO </t>
  </si>
  <si>
    <t>Kapitalne pomoći iz državnog proračuna pror. korisnicima proračuna jLP(R)</t>
  </si>
  <si>
    <t>P1248</t>
  </si>
  <si>
    <t>P0810</t>
  </si>
  <si>
    <t>Tek. pomoći prorač. korisn. iz prorač. koji im nije nadležan  (mentorstvo,ref.drž.natjec.,financ.aktiva za žup.voditelje, izletnina, plaće, plaće po presudi)</t>
  </si>
  <si>
    <t>P0809</t>
  </si>
  <si>
    <t>Izvor 5.4.1.</t>
  </si>
  <si>
    <t>JLS - GRAD OROSLAVJE</t>
  </si>
  <si>
    <t>Pomoći nenadležnog proračuna - JLS /Grad Oroslavje/</t>
  </si>
  <si>
    <t>P0812</t>
  </si>
  <si>
    <t>Višak prihoda prorač. Korisnika sa žr</t>
  </si>
  <si>
    <t>P0813</t>
  </si>
  <si>
    <t>Izvor 5.7.1.</t>
  </si>
  <si>
    <t>DRŽ.PRORAČUN - PRIJENOS SREDSTAVA EU</t>
  </si>
  <si>
    <t xml:space="preserve">Tekuće pomoći iz DP temeljem prijenosa EU sredstava (Erasmus +) </t>
  </si>
  <si>
    <t>P0815</t>
  </si>
  <si>
    <t xml:space="preserve">Tekuće pomoći od proračunskog korisnika drugog proračuna temeljem prijenosa EU sredstava (RCK ČK) </t>
  </si>
  <si>
    <t>Tek. pomoći iz drž. prorač.  prorač. korisn. Proračuna JL(P)RS (za plaće RCK)</t>
  </si>
  <si>
    <t>Kamate na depozite po viđenju</t>
  </si>
  <si>
    <t>P1277</t>
  </si>
  <si>
    <t xml:space="preserve">Višak prihoda iz prethodne godine  </t>
  </si>
  <si>
    <t xml:space="preserve">  - 3-</t>
  </si>
  <si>
    <t>Plan</t>
  </si>
  <si>
    <t>RASHODI POSLOVANJA</t>
  </si>
  <si>
    <t>Program:</t>
  </si>
  <si>
    <t>Organizacijska klasifikacija: OO72016998</t>
  </si>
  <si>
    <t xml:space="preserve">      RASHODI IZ DECENTRALIZIRANIH I IZVORNIH SREDSTAVA KZŽ</t>
  </si>
  <si>
    <t>ŽUPANIJA - DECENTRALIZACIJA</t>
  </si>
  <si>
    <t>Ostali rashodi za službena putovanja (dnevnice, prijevozni i ostali troškovi,cestarina)</t>
  </si>
  <si>
    <t>R3036</t>
  </si>
  <si>
    <t>Naknade za prijevoz na posao i s posla</t>
  </si>
  <si>
    <t>R3037</t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</si>
  <si>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</si>
  <si>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t>R3038</t>
  </si>
  <si>
    <t>Ostale naknade troškova zaposlenima</t>
  </si>
  <si>
    <t>R3039</t>
  </si>
  <si>
    <t>Uredski materijal</t>
  </si>
  <si>
    <t>R3040</t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</si>
  <si>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</si>
  <si>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t>R3041</t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</si>
  <si>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</si>
  <si>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t>R3042</t>
  </si>
  <si>
    <t>Električna energija</t>
  </si>
  <si>
    <t>R3043</t>
  </si>
  <si>
    <t>Plin</t>
  </si>
  <si>
    <t>R3044</t>
  </si>
  <si>
    <t>Motorni benzin i dizel gorivo</t>
  </si>
  <si>
    <t>R3045</t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</si>
  <si>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</si>
  <si>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t>R3047</t>
  </si>
  <si>
    <t>R3048</t>
  </si>
  <si>
    <t>Auto gume</t>
  </si>
  <si>
    <t>R3049</t>
  </si>
  <si>
    <t>R3050</t>
  </si>
  <si>
    <t>Usluge telefona, telefaksa, interneta</t>
  </si>
  <si>
    <t>R3051</t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</si>
  <si>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</si>
  <si>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t>R3052</t>
  </si>
  <si>
    <t>Ostale usluge za komunikaciju i prijevoz</t>
  </si>
  <si>
    <t>R3053</t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</si>
  <si>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</si>
  <si>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t>R3054</t>
  </si>
  <si>
    <t>Ostale usluge promidžbe i informiranja</t>
  </si>
  <si>
    <t>R3055</t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</si>
  <si>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</si>
  <si>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>R3056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</si>
  <si>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</si>
  <si>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t>R3057</t>
  </si>
  <si>
    <t>Obvezni i preventivni zdravstveni pregledi zaposlenika</t>
  </si>
  <si>
    <t>R3058</t>
  </si>
  <si>
    <t>Ostale zdravstvene usluge</t>
  </si>
  <si>
    <t>R3059</t>
  </si>
  <si>
    <t>Autorski honorari</t>
  </si>
  <si>
    <t>R3060</t>
  </si>
  <si>
    <t>Ugovori o djelu</t>
  </si>
  <si>
    <t>R3061</t>
  </si>
  <si>
    <t xml:space="preserve">Ostale intelektualne usluge </t>
  </si>
  <si>
    <t>R3062</t>
  </si>
  <si>
    <t xml:space="preserve"> - 4 -</t>
  </si>
  <si>
    <t xml:space="preserve">Ostale računalne usluge </t>
  </si>
  <si>
    <t>R3063</t>
  </si>
  <si>
    <t>Grafičke i tiskarske usluge, usl. kopiranja i uvez. i sl.</t>
  </si>
  <si>
    <t>R3064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</si>
  <si>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</si>
  <si>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R3065</t>
  </si>
  <si>
    <t>Naknade trošk.osobama izvan radnog odnosa</t>
  </si>
  <si>
    <t>R3066</t>
  </si>
  <si>
    <t>Premije osiguranja ostale imovine</t>
  </si>
  <si>
    <t>R3067</t>
  </si>
  <si>
    <t>Premije osiguranja zaposlenih</t>
  </si>
  <si>
    <t>R3068</t>
  </si>
  <si>
    <t>R3069</t>
  </si>
  <si>
    <t>Tuzemne članarine</t>
  </si>
  <si>
    <t>R3070</t>
  </si>
  <si>
    <t>Sudske, javnobilježničke i ostale naknade</t>
  </si>
  <si>
    <t>R3071</t>
  </si>
  <si>
    <t>R3072</t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</si>
  <si>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</si>
  <si>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t>R3073</t>
  </si>
  <si>
    <t>Zatezne kamate iz posl.  odnosa i drugo</t>
  </si>
  <si>
    <t>R3074</t>
  </si>
  <si>
    <t>Ostali nespomenuti financijski rashodi</t>
  </si>
  <si>
    <t>R3075</t>
  </si>
  <si>
    <t>Oprema</t>
  </si>
  <si>
    <t>R3198</t>
  </si>
  <si>
    <t>R3199</t>
  </si>
  <si>
    <t>Dodatna ulaganja na građ. objektima - PROJEKTNo-TEHNIČKA DOKUMENTACIJA I ENERGETSKI CERTIFIKAT - OBNOVA POTRES</t>
  </si>
  <si>
    <t>Izvorna županijska sredstva za investicijske radove i opremu</t>
  </si>
  <si>
    <t>Rash.za nabavu dugotr.nef.imovine</t>
  </si>
  <si>
    <t>Usluge tekućeg i investicijskog održavanja</t>
  </si>
  <si>
    <t>ukupno</t>
  </si>
  <si>
    <t xml:space="preserve">KZŽ - izvorna sredstva po posebnim zahtjevima </t>
  </si>
  <si>
    <t>311+313+312</t>
  </si>
  <si>
    <t>Plaće, ostali rashodi, doprinosi PUN (Baltazar 4)</t>
  </si>
  <si>
    <t>Refundacije natjecanja i ostali opći primici</t>
  </si>
  <si>
    <t xml:space="preserve">Naknade za prijevoz na posao i s posla </t>
  </si>
  <si>
    <t xml:space="preserve">Naknade za prijevoz na posao i s posla za PUN </t>
  </si>
  <si>
    <t xml:space="preserve">Ostali materijal za potrebe redovnog poslovanja </t>
  </si>
  <si>
    <t>Naknada za rad e-tehničara</t>
  </si>
  <si>
    <t>Naknada za rad "Škola i zajednica"</t>
  </si>
  <si>
    <t>Ostale tekuće donacije u naravi (ulošci)</t>
  </si>
  <si>
    <t xml:space="preserve">  - 5-</t>
  </si>
  <si>
    <t>RASHODI IZ DOPUNSKIH SREDSTAVA /NENADLEŽNI PRORAČUN,                                            VLASTITI I OSTALI PRIHODI/</t>
  </si>
  <si>
    <t>J011003A102002</t>
  </si>
  <si>
    <t>R6949</t>
  </si>
  <si>
    <t>Pomoćni i sanitetski materijal (Nastavni materijal)</t>
  </si>
  <si>
    <t>R6950</t>
  </si>
  <si>
    <t>Ostali materijal i dijelovi za tek. i inv. održavanje</t>
  </si>
  <si>
    <t>R5138</t>
  </si>
  <si>
    <t>R5139</t>
  </si>
  <si>
    <t>R6951</t>
  </si>
  <si>
    <t xml:space="preserve">Ostali nespomenuti rashodi poslovanja </t>
  </si>
  <si>
    <t>R4471</t>
  </si>
  <si>
    <t>Uređaji</t>
  </si>
  <si>
    <t>R5140</t>
  </si>
  <si>
    <t>Manjak prihoda poslovanja</t>
  </si>
  <si>
    <t>R4821</t>
  </si>
  <si>
    <t>VLASTITI PRIHODI i kamate</t>
  </si>
  <si>
    <t xml:space="preserve">Ostali rashodi za službena putovanja </t>
  </si>
  <si>
    <t>R4472</t>
  </si>
  <si>
    <t>Seminari, savjetovanja i simpoziji</t>
  </si>
  <si>
    <t>Nagrade</t>
  </si>
  <si>
    <t>R6952</t>
  </si>
  <si>
    <t>R4473</t>
  </si>
  <si>
    <t>Stručna literatura</t>
  </si>
  <si>
    <t>R6729</t>
  </si>
  <si>
    <t xml:space="preserve">Ostali materijal i sirovine </t>
  </si>
  <si>
    <t>R4474</t>
  </si>
  <si>
    <t xml:space="preserve">Sitni inventar   </t>
  </si>
  <si>
    <t>R4475</t>
  </si>
  <si>
    <t>Usluge telefona, telefaksa</t>
  </si>
  <si>
    <t>R4476</t>
  </si>
  <si>
    <t>R6953</t>
  </si>
  <si>
    <t>Poštarina (pisma, tiskanice i sl.)</t>
  </si>
  <si>
    <t>R4477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</si>
  <si>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</si>
  <si>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>R4478</t>
  </si>
  <si>
    <t>R4479</t>
  </si>
  <si>
    <t>R4480</t>
  </si>
  <si>
    <t>Usluge odvjetnika i pravnog savjetovanja</t>
  </si>
  <si>
    <t>R7656</t>
  </si>
  <si>
    <t>Ostale intelektualne usluge</t>
  </si>
  <si>
    <t>R4481</t>
  </si>
  <si>
    <t>Ostale nespomenute usluge</t>
  </si>
  <si>
    <t>Usluge pri registraciji prijevoznih sredstava</t>
  </si>
  <si>
    <t>R6730</t>
  </si>
  <si>
    <t>R6731</t>
  </si>
  <si>
    <t>Premije osiguranja prijevoznih sredstava</t>
  </si>
  <si>
    <t>R6732</t>
  </si>
  <si>
    <t>R6733</t>
  </si>
  <si>
    <t>R5141</t>
  </si>
  <si>
    <t>Upravne, adm., javnobilj.i ostale pristojbe i naknade</t>
  </si>
  <si>
    <t>R5142</t>
  </si>
  <si>
    <t>Usluge banaka</t>
  </si>
  <si>
    <t>R6734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</si>
  <si>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</si>
  <si>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Računala i računalna oprema</t>
  </si>
  <si>
    <t>R6955</t>
  </si>
  <si>
    <t>Uredski namještaj</t>
  </si>
  <si>
    <t>R6956</t>
  </si>
  <si>
    <t>R6735</t>
  </si>
  <si>
    <t>R4482</t>
  </si>
  <si>
    <t>R4483</t>
  </si>
  <si>
    <t>R4865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</si>
  <si>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</si>
  <si>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Ostali rashodi za službena putovanja</t>
  </si>
  <si>
    <t>R4484</t>
  </si>
  <si>
    <t>R4485</t>
  </si>
  <si>
    <t>R4486</t>
  </si>
  <si>
    <t xml:space="preserve">Naknade ostalih troškova osobama izvan radnog odnosa </t>
  </si>
  <si>
    <t>R4487</t>
  </si>
  <si>
    <t xml:space="preserve">Naknade za rad povjerenstva i druge slične naknade za rad </t>
  </si>
  <si>
    <t>R5143</t>
  </si>
  <si>
    <t>R4488</t>
  </si>
  <si>
    <t>R4912</t>
  </si>
  <si>
    <t xml:space="preserve"> - 6 -</t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</si>
  <si>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</si>
  <si>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t>R6486</t>
  </si>
  <si>
    <t>Ostali nenavedeni rashodi za zaposlene (PLAĆE PO PRESUDI)</t>
  </si>
  <si>
    <t>R6487</t>
  </si>
  <si>
    <t>Doprinosi za mirovinsko osiguranje</t>
  </si>
  <si>
    <t>R6488</t>
  </si>
  <si>
    <t>R6489</t>
  </si>
  <si>
    <t>Ostali rashodi za sl. putovanja</t>
  </si>
  <si>
    <t>R4490</t>
  </si>
  <si>
    <t>Novčana naknada poslodavca zbog nezapošljavanja osoba s invaliditetom</t>
  </si>
  <si>
    <t>R6490</t>
  </si>
  <si>
    <t>R5144</t>
  </si>
  <si>
    <t>Licence</t>
  </si>
  <si>
    <t>R6237</t>
  </si>
  <si>
    <t>R6736</t>
  </si>
  <si>
    <t>R5934</t>
  </si>
  <si>
    <t>R6236</t>
  </si>
  <si>
    <t>R4952</t>
  </si>
  <si>
    <t>JLS  (Grad Oroslavje)</t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</si>
  <si>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</si>
  <si>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t>R4492</t>
  </si>
  <si>
    <t>Stručni ispiti</t>
  </si>
  <si>
    <t>R6920</t>
  </si>
  <si>
    <t>Nastavni materijal</t>
  </si>
  <si>
    <t>R6738</t>
  </si>
  <si>
    <t>Autogume</t>
  </si>
  <si>
    <t>Ostale usluge tek. i investicijskog održavanja</t>
  </si>
  <si>
    <t>R4493</t>
  </si>
  <si>
    <t>Ostale zakupnine i najamnine</t>
  </si>
  <si>
    <t>R4494</t>
  </si>
  <si>
    <t>Naknade ostalih troškova osobama izvan rad.odnosa</t>
  </si>
  <si>
    <t>R5933</t>
  </si>
  <si>
    <t>R6957</t>
  </si>
  <si>
    <t>R4495</t>
  </si>
  <si>
    <t>R4496</t>
  </si>
  <si>
    <t>R4497</t>
  </si>
  <si>
    <t>R6958</t>
  </si>
  <si>
    <t>Ostali poslovni građevinski objekti</t>
  </si>
  <si>
    <t>R5489</t>
  </si>
  <si>
    <t>R6959</t>
  </si>
  <si>
    <t>R6960</t>
  </si>
  <si>
    <t>R6737</t>
  </si>
  <si>
    <t>R4498</t>
  </si>
  <si>
    <t>Knjige u školskoj knjižnici</t>
  </si>
  <si>
    <t>R4499</t>
  </si>
  <si>
    <t>R4997</t>
  </si>
  <si>
    <t>TEK. POMOĆI IZ DRŽANOG PROR. TEMELJEM PRIJENOSA EU SREDSTAVA</t>
  </si>
  <si>
    <t>R4500</t>
  </si>
  <si>
    <t>R4501</t>
  </si>
  <si>
    <t>R6961</t>
  </si>
  <si>
    <t>R4502</t>
  </si>
  <si>
    <t>R4503</t>
  </si>
  <si>
    <t>R5932</t>
  </si>
  <si>
    <t>Premije osiguranja zaposlenika</t>
  </si>
  <si>
    <t>R6743</t>
  </si>
  <si>
    <t>R6742</t>
  </si>
  <si>
    <t>R4504</t>
  </si>
  <si>
    <t>R6739</t>
  </si>
  <si>
    <t>R6740</t>
  </si>
  <si>
    <t>R5009</t>
  </si>
  <si>
    <t>U Oroslavju,  31. kolovoz 2023.</t>
  </si>
  <si>
    <t xml:space="preserve">            Voditeljica računovodstva:</t>
  </si>
  <si>
    <t xml:space="preserve">              Ivana Klenkar, mag. oec.</t>
  </si>
  <si>
    <t xml:space="preserve">                    Natalija Mučnjak, prof.</t>
  </si>
  <si>
    <t xml:space="preserve">                          Predsjednik Školskog odbora:</t>
  </si>
  <si>
    <t xml:space="preserve">                           Vjekoslav Jozić, mag.ing.stroj.</t>
  </si>
  <si>
    <t>U Oroslavju,  31. kolovoz 2023. godine</t>
  </si>
  <si>
    <t>II.</t>
  </si>
  <si>
    <t>ukupno decentralizirana sredstva</t>
  </si>
  <si>
    <t xml:space="preserve">Ukupno decentralizirana županijska sredstva </t>
  </si>
  <si>
    <t>U Oroslavju, _________________________</t>
  </si>
  <si>
    <t xml:space="preserve"> - prijedlog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</si>
</sst>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E8EF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gray0625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gray0625">
        <bgColor rgb="FFFFFF0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0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distributed" wrapText="1"/>
    </xf>
    <xf numFmtId="0" fontId="6" fillId="7" borderId="6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0" fillId="2" borderId="3" xfId="0" quotePrefix="1" applyNumberFormat="1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3" xfId="1" applyFont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3" fillId="0" borderId="3" xfId="3" applyFont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vertical="center" wrapText="1"/>
    </xf>
    <xf numFmtId="0" fontId="24" fillId="2" borderId="3" xfId="4" applyFont="1" applyFill="1" applyBorder="1" applyAlignment="1">
      <alignment horizontal="left" wrapText="1"/>
    </xf>
    <xf numFmtId="0" fontId="24" fillId="2" borderId="3" xfId="4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4" fillId="0" borderId="6" xfId="0" applyFont="1" applyBorder="1" applyAlignment="1">
      <alignment wrapText="1"/>
    </xf>
    <xf numFmtId="0" fontId="22" fillId="0" borderId="0" xfId="0" applyFont="1"/>
    <xf numFmtId="4" fontId="3" fillId="2" borderId="3" xfId="0" applyNumberFormat="1" applyFont="1" applyFill="1" applyBorder="1" applyAlignment="1">
      <alignment horizontal="right" wrapText="1"/>
    </xf>
    <xf numFmtId="0" fontId="25" fillId="0" borderId="3" xfId="2" applyFont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3" fillId="0" borderId="11" xfId="0" applyFont="1" applyBorder="1" applyAlignment="1">
      <alignment horizontal="right" wrapText="1"/>
    </xf>
    <xf numFmtId="0" fontId="11" fillId="2" borderId="7" xfId="0" applyFont="1" applyFill="1" applyBorder="1" applyAlignment="1">
      <alignment horizontal="center"/>
    </xf>
    <xf numFmtId="0" fontId="6" fillId="2" borderId="3" xfId="4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49" fontId="27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1" fillId="3" borderId="3" xfId="0" quotePrefix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1" fillId="5" borderId="3" xfId="0" quotePrefix="1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21" fillId="9" borderId="3" xfId="0" quotePrefix="1" applyFont="1" applyFill="1" applyBorder="1" applyAlignment="1">
      <alignment horizontal="left" vertical="center"/>
    </xf>
    <xf numFmtId="4" fontId="3" fillId="9" borderId="3" xfId="0" applyNumberFormat="1" applyFont="1" applyFill="1" applyBorder="1" applyAlignment="1">
      <alignment horizontal="right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21" fillId="10" borderId="3" xfId="0" quotePrefix="1" applyFont="1" applyFill="1" applyBorder="1" applyAlignment="1">
      <alignment horizontal="left" vertical="center"/>
    </xf>
    <xf numFmtId="0" fontId="21" fillId="10" borderId="3" xfId="0" quotePrefix="1" applyFont="1" applyFill="1" applyBorder="1" applyAlignment="1">
      <alignment horizontal="left" vertical="center" wrapText="1"/>
    </xf>
    <xf numFmtId="4" fontId="3" fillId="10" borderId="3" xfId="0" applyNumberFormat="1" applyFont="1" applyFill="1" applyBorder="1" applyAlignment="1">
      <alignment horizontal="right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21" fillId="11" borderId="3" xfId="0" quotePrefix="1" applyFont="1" applyFill="1" applyBorder="1" applyAlignment="1">
      <alignment horizontal="left" vertical="center"/>
    </xf>
    <xf numFmtId="4" fontId="3" fillId="11" borderId="3" xfId="0" applyNumberFormat="1" applyFont="1" applyFill="1" applyBorder="1" applyAlignment="1">
      <alignment horizontal="right"/>
    </xf>
    <xf numFmtId="0" fontId="11" fillId="11" borderId="3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21" fillId="12" borderId="3" xfId="0" quotePrefix="1" applyFont="1" applyFill="1" applyBorder="1" applyAlignment="1">
      <alignment horizontal="left" vertical="center"/>
    </xf>
    <xf numFmtId="4" fontId="3" fillId="12" borderId="3" xfId="0" applyNumberFormat="1" applyFont="1" applyFill="1" applyBorder="1" applyAlignment="1">
      <alignment horizontal="right"/>
    </xf>
    <xf numFmtId="0" fontId="11" fillId="12" borderId="3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21" fillId="8" borderId="3" xfId="0" quotePrefix="1" applyFont="1" applyFill="1" applyBorder="1" applyAlignment="1">
      <alignment horizontal="left" vertical="center"/>
    </xf>
    <xf numFmtId="4" fontId="3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/>
    </xf>
    <xf numFmtId="4" fontId="6" fillId="12" borderId="3" xfId="0" applyNumberFormat="1" applyFont="1" applyFill="1" applyBorder="1" applyAlignment="1">
      <alignment horizontal="right"/>
    </xf>
    <xf numFmtId="4" fontId="6" fillId="11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4" borderId="3" xfId="0" applyNumberFormat="1" applyFont="1" applyFill="1" applyBorder="1" applyAlignment="1">
      <alignment horizontal="right" wrapText="1"/>
    </xf>
    <xf numFmtId="165" fontId="6" fillId="3" borderId="3" xfId="0" applyNumberFormat="1" applyFont="1" applyFill="1" applyBorder="1" applyAlignment="1">
      <alignment horizontal="right" wrapText="1"/>
    </xf>
    <xf numFmtId="165" fontId="0" fillId="0" borderId="0" xfId="0" applyNumberFormat="1"/>
    <xf numFmtId="164" fontId="3" fillId="3" borderId="3" xfId="0" applyNumberFormat="1" applyFont="1" applyFill="1" applyBorder="1" applyAlignment="1">
      <alignment horizontal="right" wrapText="1"/>
    </xf>
    <xf numFmtId="164" fontId="3" fillId="5" borderId="3" xfId="0" applyNumberFormat="1" applyFont="1" applyFill="1" applyBorder="1" applyAlignment="1">
      <alignment horizontal="right" wrapText="1"/>
    </xf>
    <xf numFmtId="164" fontId="3" fillId="9" borderId="3" xfId="0" applyNumberFormat="1" applyFont="1" applyFill="1" applyBorder="1" applyAlignment="1">
      <alignment horizontal="right" wrapText="1"/>
    </xf>
    <xf numFmtId="164" fontId="3" fillId="10" borderId="3" xfId="0" applyNumberFormat="1" applyFont="1" applyFill="1" applyBorder="1" applyAlignment="1">
      <alignment horizontal="right" wrapText="1"/>
    </xf>
    <xf numFmtId="164" fontId="3" fillId="8" borderId="3" xfId="0" applyNumberFormat="1" applyFont="1" applyFill="1" applyBorder="1" applyAlignment="1">
      <alignment horizontal="right" wrapText="1"/>
    </xf>
    <xf numFmtId="164" fontId="3" fillId="12" borderId="3" xfId="0" applyNumberFormat="1" applyFont="1" applyFill="1" applyBorder="1" applyAlignment="1">
      <alignment horizontal="right" wrapText="1"/>
    </xf>
    <xf numFmtId="164" fontId="3" fillId="11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164" fontId="0" fillId="0" borderId="0" xfId="0" applyNumberFormat="1"/>
    <xf numFmtId="4" fontId="28" fillId="2" borderId="3" xfId="0" applyNumberFormat="1" applyFont="1" applyFill="1" applyBorder="1" applyAlignment="1">
      <alignment horizontal="right"/>
    </xf>
    <xf numFmtId="4" fontId="0" fillId="3" borderId="3" xfId="0" applyNumberFormat="1" applyFill="1" applyBorder="1"/>
    <xf numFmtId="4" fontId="0" fillId="5" borderId="3" xfId="0" applyNumberFormat="1" applyFill="1" applyBorder="1"/>
    <xf numFmtId="4" fontId="0" fillId="9" borderId="3" xfId="0" applyNumberFormat="1" applyFill="1" applyBorder="1"/>
    <xf numFmtId="4" fontId="0" fillId="10" borderId="3" xfId="0" applyNumberFormat="1" applyFill="1" applyBorder="1"/>
    <xf numFmtId="4" fontId="0" fillId="8" borderId="3" xfId="0" applyNumberFormat="1" applyFill="1" applyBorder="1"/>
    <xf numFmtId="4" fontId="0" fillId="12" borderId="3" xfId="0" applyNumberFormat="1" applyFill="1" applyBorder="1"/>
    <xf numFmtId="4" fontId="0" fillId="11" borderId="3" xfId="0" applyNumberFormat="1" applyFill="1" applyBorder="1"/>
    <xf numFmtId="4" fontId="0" fillId="0" borderId="3" xfId="0" applyNumberFormat="1" applyBorder="1"/>
    <xf numFmtId="0" fontId="23" fillId="9" borderId="3" xfId="1" applyFont="1" applyFill="1" applyBorder="1" applyAlignment="1">
      <alignment horizontal="left" vertical="center"/>
    </xf>
    <xf numFmtId="4" fontId="11" fillId="3" borderId="3" xfId="0" applyNumberFormat="1" applyFont="1" applyFill="1" applyBorder="1" applyAlignment="1">
      <alignment horizontal="right" wrapText="1"/>
    </xf>
    <xf numFmtId="0" fontId="21" fillId="2" borderId="3" xfId="0" quotePrefix="1" applyFont="1" applyFill="1" applyBorder="1" applyAlignment="1">
      <alignment horizontal="center" vertical="center"/>
    </xf>
    <xf numFmtId="4" fontId="3" fillId="13" borderId="3" xfId="0" applyNumberFormat="1" applyFont="1" applyFill="1" applyBorder="1" applyAlignment="1">
      <alignment horizontal="right"/>
    </xf>
    <xf numFmtId="164" fontId="3" fillId="13" borderId="3" xfId="0" applyNumberFormat="1" applyFont="1" applyFill="1" applyBorder="1" applyAlignment="1">
      <alignment horizontal="right"/>
    </xf>
    <xf numFmtId="4" fontId="9" fillId="13" borderId="3" xfId="0" applyNumberFormat="1" applyFont="1" applyFill="1" applyBorder="1" applyAlignment="1">
      <alignment horizontal="right"/>
    </xf>
    <xf numFmtId="164" fontId="9" fillId="13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right" wrapText="1"/>
    </xf>
    <xf numFmtId="4" fontId="1" fillId="5" borderId="3" xfId="0" applyNumberFormat="1" applyFont="1" applyFill="1" applyBorder="1"/>
    <xf numFmtId="4" fontId="29" fillId="5" borderId="3" xfId="0" applyNumberFormat="1" applyFont="1" applyFill="1" applyBorder="1" applyAlignment="1">
      <alignment horizontal="right"/>
    </xf>
    <xf numFmtId="164" fontId="29" fillId="5" borderId="3" xfId="0" applyNumberFormat="1" applyFont="1" applyFill="1" applyBorder="1" applyAlignment="1">
      <alignment horizontal="right" wrapText="1"/>
    </xf>
    <xf numFmtId="4" fontId="30" fillId="5" borderId="3" xfId="0" applyNumberFormat="1" applyFont="1" applyFill="1" applyBorder="1"/>
    <xf numFmtId="164" fontId="6" fillId="9" borderId="3" xfId="0" applyNumberFormat="1" applyFont="1" applyFill="1" applyBorder="1" applyAlignment="1">
      <alignment horizontal="right" wrapText="1"/>
    </xf>
    <xf numFmtId="4" fontId="1" fillId="9" borderId="3" xfId="0" applyNumberFormat="1" applyFont="1" applyFill="1" applyBorder="1"/>
    <xf numFmtId="4" fontId="29" fillId="9" borderId="3" xfId="0" applyNumberFormat="1" applyFont="1" applyFill="1" applyBorder="1" applyAlignment="1">
      <alignment horizontal="right"/>
    </xf>
    <xf numFmtId="164" fontId="29" fillId="9" borderId="3" xfId="0" applyNumberFormat="1" applyFont="1" applyFill="1" applyBorder="1" applyAlignment="1">
      <alignment horizontal="right" wrapText="1"/>
    </xf>
    <xf numFmtId="4" fontId="30" fillId="9" borderId="3" xfId="0" applyNumberFormat="1" applyFont="1" applyFill="1" applyBorder="1"/>
    <xf numFmtId="4" fontId="29" fillId="12" borderId="3" xfId="0" applyNumberFormat="1" applyFont="1" applyFill="1" applyBorder="1" applyAlignment="1">
      <alignment horizontal="right"/>
    </xf>
    <xf numFmtId="164" fontId="29" fillId="12" borderId="3" xfId="0" applyNumberFormat="1" applyFont="1" applyFill="1" applyBorder="1" applyAlignment="1">
      <alignment horizontal="right" wrapText="1"/>
    </xf>
    <xf numFmtId="4" fontId="30" fillId="12" borderId="3" xfId="0" applyNumberFormat="1" applyFont="1" applyFill="1" applyBorder="1"/>
    <xf numFmtId="4" fontId="29" fillId="8" borderId="3" xfId="0" applyNumberFormat="1" applyFont="1" applyFill="1" applyBorder="1" applyAlignment="1">
      <alignment horizontal="right"/>
    </xf>
    <xf numFmtId="164" fontId="29" fillId="8" borderId="3" xfId="0" applyNumberFormat="1" applyFont="1" applyFill="1" applyBorder="1" applyAlignment="1">
      <alignment horizontal="right" wrapText="1"/>
    </xf>
    <xf numFmtId="4" fontId="30" fillId="8" borderId="3" xfId="0" applyNumberFormat="1" applyFont="1" applyFill="1" applyBorder="1"/>
    <xf numFmtId="4" fontId="29" fillId="11" borderId="3" xfId="0" applyNumberFormat="1" applyFont="1" applyFill="1" applyBorder="1" applyAlignment="1">
      <alignment horizontal="right"/>
    </xf>
    <xf numFmtId="164" fontId="29" fillId="11" borderId="3" xfId="0" applyNumberFormat="1" applyFont="1" applyFill="1" applyBorder="1" applyAlignment="1">
      <alignment horizontal="right" wrapText="1"/>
    </xf>
    <xf numFmtId="4" fontId="30" fillId="11" borderId="3" xfId="0" applyNumberFormat="1" applyFont="1" applyFill="1" applyBorder="1"/>
    <xf numFmtId="4" fontId="29" fillId="3" borderId="3" xfId="0" applyNumberFormat="1" applyFont="1" applyFill="1" applyBorder="1" applyAlignment="1">
      <alignment horizontal="right"/>
    </xf>
    <xf numFmtId="164" fontId="29" fillId="3" borderId="3" xfId="0" applyNumberFormat="1" applyFont="1" applyFill="1" applyBorder="1" applyAlignment="1">
      <alignment horizontal="right" wrapText="1"/>
    </xf>
    <xf numFmtId="4" fontId="30" fillId="3" borderId="3" xfId="0" applyNumberFormat="1" applyFont="1" applyFill="1" applyBorder="1"/>
    <xf numFmtId="164" fontId="6" fillId="11" borderId="3" xfId="0" applyNumberFormat="1" applyFont="1" applyFill="1" applyBorder="1" applyAlignment="1">
      <alignment horizontal="right" wrapText="1"/>
    </xf>
    <xf numFmtId="4" fontId="1" fillId="11" borderId="3" xfId="0" applyNumberFormat="1" applyFont="1" applyFill="1" applyBorder="1"/>
    <xf numFmtId="164" fontId="6" fillId="12" borderId="3" xfId="0" applyNumberFormat="1" applyFont="1" applyFill="1" applyBorder="1" applyAlignment="1">
      <alignment horizontal="right" wrapText="1"/>
    </xf>
    <xf numFmtId="4" fontId="1" fillId="12" borderId="3" xfId="0" applyNumberFormat="1" applyFont="1" applyFill="1" applyBorder="1"/>
    <xf numFmtId="164" fontId="6" fillId="8" borderId="3" xfId="0" applyNumberFormat="1" applyFont="1" applyFill="1" applyBorder="1" applyAlignment="1">
      <alignment horizontal="right" wrapText="1"/>
    </xf>
    <xf numFmtId="4" fontId="1" fillId="8" borderId="3" xfId="0" applyNumberFormat="1" applyFont="1" applyFill="1" applyBorder="1"/>
    <xf numFmtId="164" fontId="6" fillId="10" borderId="3" xfId="0" applyNumberFormat="1" applyFont="1" applyFill="1" applyBorder="1" applyAlignment="1">
      <alignment horizontal="right" wrapText="1"/>
    </xf>
    <xf numFmtId="4" fontId="1" fillId="10" borderId="3" xfId="0" applyNumberFormat="1" applyFont="1" applyFill="1" applyBorder="1"/>
    <xf numFmtId="4" fontId="29" fillId="10" borderId="3" xfId="0" applyNumberFormat="1" applyFont="1" applyFill="1" applyBorder="1" applyAlignment="1">
      <alignment horizontal="right"/>
    </xf>
    <xf numFmtId="164" fontId="29" fillId="10" borderId="3" xfId="0" applyNumberFormat="1" applyFont="1" applyFill="1" applyBorder="1" applyAlignment="1">
      <alignment horizontal="right" wrapText="1"/>
    </xf>
    <xf numFmtId="4" fontId="30" fillId="10" borderId="3" xfId="0" applyNumberFormat="1" applyFont="1" applyFill="1" applyBorder="1"/>
    <xf numFmtId="164" fontId="6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/>
    <xf numFmtId="0" fontId="23" fillId="2" borderId="0" xfId="0" applyFont="1" applyFill="1" applyAlignment="1">
      <alignment horizontal="center"/>
    </xf>
    <xf numFmtId="0" fontId="24" fillId="2" borderId="0" xfId="4" applyFont="1" applyFill="1" applyAlignment="1">
      <alignment horizontal="left" wrapText="1"/>
    </xf>
    <xf numFmtId="0" fontId="31" fillId="13" borderId="0" xfId="0" applyFont="1" applyFill="1"/>
    <xf numFmtId="4" fontId="31" fillId="13" borderId="0" xfId="0" applyNumberFormat="1" applyFont="1" applyFill="1"/>
    <xf numFmtId="0" fontId="1" fillId="0" borderId="0" xfId="0" applyFont="1" applyAlignment="1">
      <alignment horizontal="center"/>
    </xf>
    <xf numFmtId="4" fontId="9" fillId="3" borderId="3" xfId="0" applyNumberFormat="1" applyFont="1" applyFill="1" applyBorder="1" applyAlignment="1">
      <alignment horizontal="right"/>
    </xf>
    <xf numFmtId="0" fontId="1" fillId="0" borderId="0" xfId="0" applyFont="1"/>
    <xf numFmtId="0" fontId="34" fillId="0" borderId="0" xfId="0" applyFont="1"/>
    <xf numFmtId="0" fontId="0" fillId="11" borderId="0" xfId="0" applyFill="1" applyAlignment="1">
      <alignment horizontal="center"/>
    </xf>
    <xf numFmtId="0" fontId="34" fillId="2" borderId="0" xfId="0" applyFont="1" applyFill="1"/>
    <xf numFmtId="0" fontId="36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1" fillId="8" borderId="17" xfId="0" applyFont="1" applyFill="1" applyBorder="1"/>
    <xf numFmtId="0" fontId="0" fillId="8" borderId="17" xfId="0" applyFill="1" applyBorder="1" applyAlignment="1">
      <alignment horizontal="center"/>
    </xf>
    <xf numFmtId="0" fontId="33" fillId="2" borderId="18" xfId="0" applyFont="1" applyFill="1" applyBorder="1" applyAlignment="1">
      <alignment vertical="center" wrapText="1"/>
    </xf>
    <xf numFmtId="4" fontId="38" fillId="0" borderId="19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shrinkToFit="1"/>
    </xf>
    <xf numFmtId="4" fontId="38" fillId="0" borderId="19" xfId="0" applyNumberFormat="1" applyFont="1" applyBorder="1"/>
    <xf numFmtId="0" fontId="0" fillId="11" borderId="0" xfId="0" applyFill="1"/>
    <xf numFmtId="0" fontId="0" fillId="8" borderId="0" xfId="0" applyFill="1" applyAlignment="1">
      <alignment horizontal="left"/>
    </xf>
    <xf numFmtId="0" fontId="16" fillId="6" borderId="23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 shrinkToFit="1"/>
    </xf>
    <xf numFmtId="0" fontId="16" fillId="6" borderId="24" xfId="0" applyFont="1" applyFill="1" applyBorder="1" applyAlignment="1">
      <alignment horizontal="center" shrinkToFit="1"/>
    </xf>
    <xf numFmtId="4" fontId="38" fillId="15" borderId="6" xfId="0" applyNumberFormat="1" applyFont="1" applyFill="1" applyBorder="1" applyAlignment="1">
      <alignment horizontal="center" shrinkToFit="1"/>
    </xf>
    <xf numFmtId="4" fontId="38" fillId="15" borderId="6" xfId="0" applyNumberFormat="1" applyFont="1" applyFill="1" applyBorder="1" applyAlignment="1">
      <alignment shrinkToFit="1"/>
    </xf>
    <xf numFmtId="0" fontId="1" fillId="0" borderId="25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" fontId="40" fillId="0" borderId="23" xfId="0" applyNumberFormat="1" applyFont="1" applyBorder="1" applyAlignment="1">
      <alignment horizontal="center"/>
    </xf>
    <xf numFmtId="4" fontId="41" fillId="0" borderId="6" xfId="0" applyNumberFormat="1" applyFont="1" applyBorder="1"/>
    <xf numFmtId="4" fontId="42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0" fontId="16" fillId="0" borderId="23" xfId="0" applyFont="1" applyBorder="1" applyAlignment="1">
      <alignment vertical="center" wrapText="1"/>
    </xf>
    <xf numFmtId="0" fontId="16" fillId="6" borderId="6" xfId="0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center" vertical="center" wrapText="1"/>
    </xf>
    <xf numFmtId="4" fontId="43" fillId="6" borderId="23" xfId="0" applyNumberFormat="1" applyFont="1" applyFill="1" applyBorder="1" applyAlignment="1">
      <alignment horizontal="center"/>
    </xf>
    <xf numFmtId="4" fontId="43" fillId="6" borderId="23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6" fillId="6" borderId="23" xfId="0" applyFont="1" applyFill="1" applyBorder="1" applyAlignment="1">
      <alignment vertical="center" wrapText="1"/>
    </xf>
    <xf numFmtId="4" fontId="43" fillId="6" borderId="6" xfId="0" applyNumberFormat="1" applyFont="1" applyFill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43" fillId="0" borderId="23" xfId="0" applyNumberFormat="1" applyFont="1" applyBorder="1" applyAlignment="1">
      <alignment horizontal="center"/>
    </xf>
    <xf numFmtId="4" fontId="43" fillId="0" borderId="23" xfId="0" applyNumberFormat="1" applyFont="1" applyBorder="1" applyAlignment="1">
      <alignment horizontal="right"/>
    </xf>
    <xf numFmtId="4" fontId="43" fillId="0" borderId="6" xfId="0" applyNumberFormat="1" applyFont="1" applyBorder="1" applyAlignment="1">
      <alignment horizontal="right"/>
    </xf>
    <xf numFmtId="0" fontId="35" fillId="0" borderId="6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35" fillId="0" borderId="26" xfId="0" applyFont="1" applyBorder="1" applyAlignment="1">
      <alignment wrapText="1"/>
    </xf>
    <xf numFmtId="0" fontId="16" fillId="2" borderId="13" xfId="0" applyFont="1" applyFill="1" applyBorder="1" applyAlignment="1">
      <alignment vertical="center" wrapText="1"/>
    </xf>
    <xf numFmtId="4" fontId="43" fillId="2" borderId="13" xfId="0" applyNumberFormat="1" applyFont="1" applyFill="1" applyBorder="1" applyAlignment="1">
      <alignment horizontal="center"/>
    </xf>
    <xf numFmtId="4" fontId="43" fillId="2" borderId="13" xfId="0" applyNumberFormat="1" applyFont="1" applyFill="1" applyBorder="1" applyAlignment="1">
      <alignment horizontal="right"/>
    </xf>
    <xf numFmtId="0" fontId="30" fillId="0" borderId="6" xfId="0" applyFont="1" applyBorder="1" applyAlignment="1">
      <alignment horizontal="left" vertical="center"/>
    </xf>
    <xf numFmtId="0" fontId="16" fillId="2" borderId="6" xfId="0" applyFont="1" applyFill="1" applyBorder="1" applyAlignment="1">
      <alignment vertical="center" wrapText="1"/>
    </xf>
    <xf numFmtId="4" fontId="43" fillId="2" borderId="6" xfId="0" applyNumberFormat="1" applyFont="1" applyFill="1" applyBorder="1" applyAlignment="1">
      <alignment horizontal="center"/>
    </xf>
    <xf numFmtId="4" fontId="43" fillId="2" borderId="6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right"/>
    </xf>
    <xf numFmtId="0" fontId="16" fillId="2" borderId="28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" fontId="30" fillId="0" borderId="18" xfId="0" applyNumberFormat="1" applyFont="1" applyBorder="1" applyAlignment="1">
      <alignment horizontal="center"/>
    </xf>
    <xf numFmtId="4" fontId="30" fillId="0" borderId="18" xfId="0" applyNumberFormat="1" applyFont="1" applyBorder="1"/>
    <xf numFmtId="0" fontId="0" fillId="0" borderId="0" xfId="0" applyAlignment="1">
      <alignment horizontal="left"/>
    </xf>
    <xf numFmtId="0" fontId="0" fillId="8" borderId="0" xfId="0" applyFill="1"/>
    <xf numFmtId="0" fontId="16" fillId="16" borderId="23" xfId="0" applyFont="1" applyFill="1" applyBorder="1"/>
    <xf numFmtId="0" fontId="1" fillId="17" borderId="6" xfId="0" applyFont="1" applyFill="1" applyBorder="1" applyAlignment="1">
      <alignment horizontal="left"/>
    </xf>
    <xf numFmtId="4" fontId="43" fillId="17" borderId="6" xfId="0" applyNumberFormat="1" applyFont="1" applyFill="1" applyBorder="1" applyAlignment="1">
      <alignment horizontal="center"/>
    </xf>
    <xf numFmtId="4" fontId="43" fillId="17" borderId="6" xfId="0" applyNumberFormat="1" applyFont="1" applyFill="1" applyBorder="1" applyAlignment="1">
      <alignment horizontal="right"/>
    </xf>
    <xf numFmtId="4" fontId="42" fillId="17" borderId="6" xfId="0" applyNumberFormat="1" applyFont="1" applyFill="1" applyBorder="1" applyAlignment="1">
      <alignment horizontal="right"/>
    </xf>
    <xf numFmtId="0" fontId="35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4" fontId="0" fillId="0" borderId="6" xfId="0" applyNumberFormat="1" applyBorder="1"/>
    <xf numFmtId="4" fontId="0" fillId="2" borderId="6" xfId="0" applyNumberForma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5" fillId="2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4" fontId="0" fillId="2" borderId="11" xfId="0" applyNumberFormat="1" applyFill="1" applyBorder="1" applyAlignment="1">
      <alignment horizontal="right"/>
    </xf>
    <xf numFmtId="0" fontId="1" fillId="17" borderId="6" xfId="0" applyFont="1" applyFill="1" applyBorder="1" applyAlignment="1">
      <alignment horizontal="left" wrapText="1"/>
    </xf>
    <xf numFmtId="4" fontId="42" fillId="14" borderId="6" xfId="0" applyNumberFormat="1" applyFont="1" applyFill="1" applyBorder="1"/>
    <xf numFmtId="0" fontId="1" fillId="0" borderId="25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34" fillId="0" borderId="13" xfId="0" applyNumberFormat="1" applyFont="1" applyBorder="1" applyAlignment="1">
      <alignment horizontal="right"/>
    </xf>
    <xf numFmtId="0" fontId="35" fillId="0" borderId="6" xfId="0" applyFont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4" fontId="27" fillId="0" borderId="23" xfId="0" applyNumberFormat="1" applyFont="1" applyBorder="1" applyAlignment="1">
      <alignment horizontal="right"/>
    </xf>
    <xf numFmtId="0" fontId="35" fillId="2" borderId="8" xfId="0" applyFont="1" applyFill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0" fontId="35" fillId="0" borderId="6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/>
    </xf>
    <xf numFmtId="4" fontId="34" fillId="18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4" fontId="41" fillId="0" borderId="0" xfId="0" applyNumberFormat="1" applyFont="1"/>
    <xf numFmtId="4" fontId="34" fillId="18" borderId="0" xfId="0" applyNumberFormat="1" applyFont="1" applyFill="1" applyAlignment="1">
      <alignment horizontal="right"/>
    </xf>
    <xf numFmtId="0" fontId="35" fillId="0" borderId="0" xfId="0" applyFont="1"/>
    <xf numFmtId="4" fontId="0" fillId="0" borderId="0" xfId="0" applyNumberFormat="1" applyAlignment="1">
      <alignment horizontal="right"/>
    </xf>
    <xf numFmtId="4" fontId="34" fillId="0" borderId="0" xfId="0" applyNumberFormat="1" applyFont="1" applyAlignment="1">
      <alignment horizontal="right"/>
    </xf>
    <xf numFmtId="0" fontId="16" fillId="16" borderId="23" xfId="0" applyFont="1" applyFill="1" applyBorder="1" applyAlignment="1">
      <alignment vertical="center"/>
    </xf>
    <xf numFmtId="0" fontId="16" fillId="14" borderId="6" xfId="0" applyFont="1" applyFill="1" applyBorder="1" applyAlignment="1">
      <alignment vertical="center" wrapText="1"/>
    </xf>
    <xf numFmtId="4" fontId="43" fillId="17" borderId="6" xfId="0" applyNumberFormat="1" applyFont="1" applyFill="1" applyBorder="1" applyAlignment="1">
      <alignment horizontal="right" vertical="center"/>
    </xf>
    <xf numFmtId="0" fontId="35" fillId="2" borderId="13" xfId="0" applyFont="1" applyFill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18" borderId="6" xfId="0" applyNumberFormat="1" applyFill="1" applyBorder="1" applyAlignment="1">
      <alignment horizontal="right"/>
    </xf>
    <xf numFmtId="0" fontId="35" fillId="2" borderId="19" xfId="0" applyFont="1" applyFill="1" applyBorder="1" applyAlignment="1">
      <alignment vertical="center" wrapText="1"/>
    </xf>
    <xf numFmtId="4" fontId="30" fillId="0" borderId="24" xfId="0" applyNumberFormat="1" applyFont="1" applyBorder="1" applyAlignment="1">
      <alignment horizontal="center"/>
    </xf>
    <xf numFmtId="4" fontId="30" fillId="0" borderId="6" xfId="0" applyNumberFormat="1" applyFont="1" applyBorder="1"/>
    <xf numFmtId="4" fontId="30" fillId="18" borderId="6" xfId="0" applyNumberFormat="1" applyFont="1" applyFill="1" applyBorder="1" applyAlignment="1">
      <alignment horizontal="right"/>
    </xf>
    <xf numFmtId="0" fontId="16" fillId="16" borderId="6" xfId="0" applyFont="1" applyFill="1" applyBorder="1" applyAlignment="1">
      <alignment vertical="center"/>
    </xf>
    <xf numFmtId="4" fontId="43" fillId="14" borderId="6" xfId="0" applyNumberFormat="1" applyFont="1" applyFill="1" applyBorder="1" applyAlignment="1">
      <alignment horizontal="center"/>
    </xf>
    <xf numFmtId="4" fontId="43" fillId="14" borderId="6" xfId="0" applyNumberFormat="1" applyFont="1" applyFill="1" applyBorder="1" applyAlignment="1">
      <alignment horizontal="right"/>
    </xf>
    <xf numFmtId="0" fontId="35" fillId="0" borderId="23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34" fillId="0" borderId="6" xfId="0" applyNumberFormat="1" applyFont="1" applyBorder="1" applyAlignment="1">
      <alignment horizontal="right" vertical="center"/>
    </xf>
    <xf numFmtId="4" fontId="0" fillId="0" borderId="24" xfId="0" applyNumberFormat="1" applyBorder="1" applyAlignment="1">
      <alignment horizontal="center" vertical="center"/>
    </xf>
    <xf numFmtId="0" fontId="1" fillId="17" borderId="6" xfId="0" applyFont="1" applyFill="1" applyBorder="1" applyAlignment="1">
      <alignment horizontal="left" vertical="center"/>
    </xf>
    <xf numFmtId="4" fontId="43" fillId="14" borderId="24" xfId="0" applyNumberFormat="1" applyFont="1" applyFill="1" applyBorder="1" applyAlignment="1">
      <alignment horizontal="right" vertical="center"/>
    </xf>
    <xf numFmtId="0" fontId="16" fillId="16" borderId="6" xfId="0" applyFont="1" applyFill="1" applyBorder="1" applyAlignment="1">
      <alignment horizontal="right" vertical="center"/>
    </xf>
    <xf numFmtId="4" fontId="43" fillId="14" borderId="6" xfId="0" applyNumberFormat="1" applyFont="1" applyFill="1" applyBorder="1" applyAlignment="1">
      <alignment horizontal="center" vertical="center"/>
    </xf>
    <xf numFmtId="4" fontId="43" fillId="14" borderId="6" xfId="0" applyNumberFormat="1" applyFont="1" applyFill="1" applyBorder="1" applyAlignment="1">
      <alignment horizontal="right" vertical="center"/>
    </xf>
    <xf numFmtId="0" fontId="35" fillId="0" borderId="23" xfId="0" applyFont="1" applyBorder="1" applyAlignment="1">
      <alignment wrapText="1"/>
    </xf>
    <xf numFmtId="0" fontId="35" fillId="2" borderId="15" xfId="0" applyFont="1" applyFill="1" applyBorder="1" applyAlignment="1">
      <alignment wrapText="1"/>
    </xf>
    <xf numFmtId="4" fontId="0" fillId="0" borderId="15" xfId="0" applyNumberFormat="1" applyBorder="1" applyAlignment="1">
      <alignment horizontal="center" vertical="center"/>
    </xf>
    <xf numFmtId="4" fontId="34" fillId="0" borderId="8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5" fillId="0" borderId="0" xfId="0" applyFont="1" applyAlignment="1">
      <alignment wrapText="1"/>
    </xf>
    <xf numFmtId="4" fontId="41" fillId="0" borderId="0" xfId="0" applyNumberFormat="1" applyFont="1" applyAlignment="1">
      <alignment horizontal="center"/>
    </xf>
    <xf numFmtId="0" fontId="0" fillId="0" borderId="19" xfId="0" applyBorder="1"/>
    <xf numFmtId="0" fontId="0" fillId="3" borderId="19" xfId="0" applyFill="1" applyBorder="1"/>
    <xf numFmtId="4" fontId="43" fillId="0" borderId="19" xfId="0" applyNumberFormat="1" applyFont="1" applyBorder="1" applyAlignment="1">
      <alignment horizontal="center"/>
    </xf>
    <xf numFmtId="4" fontId="43" fillId="0" borderId="19" xfId="0" applyNumberFormat="1" applyFont="1" applyBorder="1"/>
    <xf numFmtId="0" fontId="0" fillId="2" borderId="18" xfId="0" applyFill="1" applyBorder="1"/>
    <xf numFmtId="4" fontId="48" fillId="19" borderId="18" xfId="0" applyNumberFormat="1" applyFont="1" applyFill="1" applyBorder="1" applyAlignment="1">
      <alignment horizontal="center" vertical="center"/>
    </xf>
    <xf numFmtId="4" fontId="48" fillId="19" borderId="18" xfId="0" applyNumberFormat="1" applyFont="1" applyFill="1" applyBorder="1" applyAlignment="1">
      <alignment vertical="center"/>
    </xf>
    <xf numFmtId="0" fontId="35" fillId="16" borderId="8" xfId="0" applyFont="1" applyFill="1" applyBorder="1"/>
    <xf numFmtId="0" fontId="1" fillId="14" borderId="8" xfId="0" applyFont="1" applyFill="1" applyBorder="1"/>
    <xf numFmtId="4" fontId="43" fillId="14" borderId="8" xfId="0" applyNumberFormat="1" applyFont="1" applyFill="1" applyBorder="1" applyAlignment="1">
      <alignment horizontal="center"/>
    </xf>
    <xf numFmtId="4" fontId="43" fillId="14" borderId="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4" fontId="0" fillId="0" borderId="13" xfId="0" applyNumberFormat="1" applyBorder="1"/>
    <xf numFmtId="4" fontId="34" fillId="0" borderId="6" xfId="0" applyNumberFormat="1" applyFont="1" applyBorder="1"/>
    <xf numFmtId="0" fontId="35" fillId="0" borderId="6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4" fontId="27" fillId="0" borderId="6" xfId="0" applyNumberFormat="1" applyFont="1" applyBorder="1"/>
    <xf numFmtId="0" fontId="0" fillId="0" borderId="6" xfId="0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wrapText="1"/>
    </xf>
    <xf numFmtId="0" fontId="35" fillId="0" borderId="11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4" fontId="27" fillId="0" borderId="13" xfId="0" applyNumberFormat="1" applyFont="1" applyBorder="1"/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4" fontId="34" fillId="0" borderId="0" xfId="0" applyNumberFormat="1" applyFont="1"/>
    <xf numFmtId="0" fontId="0" fillId="0" borderId="16" xfId="0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4" fontId="41" fillId="0" borderId="16" xfId="0" applyNumberFormat="1" applyFont="1" applyBorder="1" applyAlignment="1">
      <alignment horizontal="center"/>
    </xf>
    <xf numFmtId="4" fontId="41" fillId="0" borderId="16" xfId="0" applyNumberFormat="1" applyFont="1" applyBorder="1"/>
    <xf numFmtId="4" fontId="34" fillId="0" borderId="16" xfId="0" applyNumberFormat="1" applyFont="1" applyBorder="1" applyAlignment="1">
      <alignment horizontal="right"/>
    </xf>
    <xf numFmtId="0" fontId="35" fillId="0" borderId="1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35" fillId="0" borderId="24" xfId="0" applyFont="1" applyBorder="1" applyAlignment="1">
      <alignment horizontal="left" vertical="center" wrapText="1"/>
    </xf>
    <xf numFmtId="4" fontId="27" fillId="0" borderId="15" xfId="0" applyNumberFormat="1" applyFont="1" applyBorder="1" applyAlignment="1">
      <alignment horizontal="center"/>
    </xf>
    <xf numFmtId="4" fontId="27" fillId="0" borderId="15" xfId="0" applyNumberFormat="1" applyFont="1" applyBorder="1"/>
    <xf numFmtId="4" fontId="43" fillId="14" borderId="15" xfId="0" applyNumberFormat="1" applyFont="1" applyFill="1" applyBorder="1" applyAlignment="1">
      <alignment horizontal="center"/>
    </xf>
    <xf numFmtId="4" fontId="43" fillId="14" borderId="15" xfId="0" applyNumberFormat="1" applyFont="1" applyFill="1" applyBorder="1"/>
    <xf numFmtId="0" fontId="0" fillId="0" borderId="23" xfId="0" applyBorder="1"/>
    <xf numFmtId="0" fontId="35" fillId="0" borderId="6" xfId="0" applyFont="1" applyBorder="1"/>
    <xf numFmtId="0" fontId="35" fillId="0" borderId="11" xfId="0" applyFont="1" applyBorder="1" applyAlignment="1">
      <alignment horizontal="center"/>
    </xf>
    <xf numFmtId="4" fontId="0" fillId="0" borderId="12" xfId="0" applyNumberFormat="1" applyBorder="1"/>
    <xf numFmtId="4" fontId="34" fillId="0" borderId="12" xfId="0" applyNumberFormat="1" applyFont="1" applyBorder="1"/>
    <xf numFmtId="0" fontId="0" fillId="0" borderId="12" xfId="0" applyBorder="1"/>
    <xf numFmtId="0" fontId="16" fillId="14" borderId="13" xfId="0" applyFont="1" applyFill="1" applyBorder="1"/>
    <xf numFmtId="0" fontId="35" fillId="14" borderId="11" xfId="0" applyFont="1" applyFill="1" applyBorder="1"/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/>
    <xf numFmtId="0" fontId="0" fillId="0" borderId="6" xfId="0" applyBorder="1"/>
    <xf numFmtId="0" fontId="16" fillId="14" borderId="6" xfId="0" applyFont="1" applyFill="1" applyBorder="1"/>
    <xf numFmtId="0" fontId="35" fillId="14" borderId="6" xfId="0" applyFont="1" applyFill="1" applyBorder="1"/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vertical="center"/>
    </xf>
    <xf numFmtId="0" fontId="0" fillId="0" borderId="15" xfId="0" applyBorder="1" applyAlignment="1">
      <alignment wrapText="1"/>
    </xf>
    <xf numFmtId="4" fontId="27" fillId="0" borderId="2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34" fillId="0" borderId="8" xfId="0" applyNumberFormat="1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35" fillId="0" borderId="13" xfId="0" applyFont="1" applyBorder="1" applyAlignment="1">
      <alignment wrapText="1"/>
    </xf>
    <xf numFmtId="4" fontId="27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wrapText="1"/>
    </xf>
    <xf numFmtId="4" fontId="27" fillId="0" borderId="25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4" fontId="27" fillId="0" borderId="23" xfId="0" applyNumberFormat="1" applyFont="1" applyBorder="1" applyAlignment="1">
      <alignment horizontal="center"/>
    </xf>
    <xf numFmtId="4" fontId="32" fillId="0" borderId="6" xfId="0" applyNumberFormat="1" applyFont="1" applyBorder="1"/>
    <xf numFmtId="4" fontId="30" fillId="2" borderId="28" xfId="0" applyNumberFormat="1" applyFont="1" applyFill="1" applyBorder="1" applyAlignment="1">
      <alignment horizontal="center"/>
    </xf>
    <xf numFmtId="4" fontId="30" fillId="2" borderId="28" xfId="0" applyNumberFormat="1" applyFont="1" applyFill="1" applyBorder="1"/>
    <xf numFmtId="0" fontId="0" fillId="8" borderId="23" xfId="0" applyFill="1" applyBorder="1" applyAlignment="1">
      <alignment horizontal="left" vertical="center" wrapText="1"/>
    </xf>
    <xf numFmtId="0" fontId="1" fillId="14" borderId="8" xfId="0" applyFont="1" applyFill="1" applyBorder="1" applyAlignment="1">
      <alignment vertical="center"/>
    </xf>
    <xf numFmtId="0" fontId="1" fillId="14" borderId="15" xfId="0" applyFont="1" applyFill="1" applyBorder="1"/>
    <xf numFmtId="0" fontId="35" fillId="0" borderId="11" xfId="0" applyFont="1" applyBorder="1"/>
    <xf numFmtId="0" fontId="35" fillId="2" borderId="23" xfId="0" applyFont="1" applyFill="1" applyBorder="1"/>
    <xf numFmtId="0" fontId="35" fillId="0" borderId="25" xfId="0" applyFont="1" applyBorder="1"/>
    <xf numFmtId="0" fontId="35" fillId="0" borderId="23" xfId="0" applyFont="1" applyBorder="1"/>
    <xf numFmtId="0" fontId="1" fillId="14" borderId="6" xfId="0" applyFont="1" applyFill="1" applyBorder="1" applyAlignment="1">
      <alignment vertical="center"/>
    </xf>
    <xf numFmtId="0" fontId="1" fillId="14" borderId="23" xfId="0" applyFont="1" applyFill="1" applyBorder="1"/>
    <xf numFmtId="4" fontId="43" fillId="14" borderId="23" xfId="0" applyNumberFormat="1" applyFont="1" applyFill="1" applyBorder="1" applyAlignment="1">
      <alignment horizontal="center"/>
    </xf>
    <xf numFmtId="4" fontId="43" fillId="14" borderId="23" xfId="0" applyNumberFormat="1" applyFont="1" applyFill="1" applyBorder="1"/>
    <xf numFmtId="0" fontId="35" fillId="13" borderId="12" xfId="0" applyFont="1" applyFill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2" borderId="25" xfId="0" applyFont="1" applyFill="1" applyBorder="1"/>
    <xf numFmtId="4" fontId="32" fillId="0" borderId="13" xfId="0" applyNumberFormat="1" applyFont="1" applyBorder="1"/>
    <xf numFmtId="0" fontId="35" fillId="13" borderId="23" xfId="0" applyFont="1" applyFill="1" applyBorder="1"/>
    <xf numFmtId="0" fontId="35" fillId="13" borderId="25" xfId="0" applyFont="1" applyFill="1" applyBorder="1"/>
    <xf numFmtId="0" fontId="35" fillId="2" borderId="13" xfId="0" applyFont="1" applyFill="1" applyBorder="1" applyAlignment="1">
      <alignment vertical="center"/>
    </xf>
    <xf numFmtId="4" fontId="0" fillId="0" borderId="11" xfId="0" applyNumberFormat="1" applyBorder="1" applyAlignment="1">
      <alignment horizontal="center"/>
    </xf>
    <xf numFmtId="0" fontId="35" fillId="2" borderId="8" xfId="0" applyFont="1" applyFill="1" applyBorder="1" applyAlignment="1">
      <alignment vertical="center"/>
    </xf>
    <xf numFmtId="4" fontId="0" fillId="0" borderId="8" xfId="0" applyNumberFormat="1" applyBorder="1" applyAlignment="1">
      <alignment horizontal="center"/>
    </xf>
    <xf numFmtId="0" fontId="35" fillId="2" borderId="15" xfId="0" applyFont="1" applyFill="1" applyBorder="1" applyAlignment="1">
      <alignment vertical="center"/>
    </xf>
    <xf numFmtId="4" fontId="0" fillId="0" borderId="15" xfId="0" applyNumberFormat="1" applyBorder="1" applyAlignment="1">
      <alignment horizontal="center"/>
    </xf>
    <xf numFmtId="0" fontId="35" fillId="0" borderId="8" xfId="0" applyFont="1" applyBorder="1"/>
    <xf numFmtId="0" fontId="35" fillId="0" borderId="15" xfId="0" applyFont="1" applyBorder="1"/>
    <xf numFmtId="0" fontId="16" fillId="16" borderId="23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wrapText="1"/>
    </xf>
    <xf numFmtId="0" fontId="16" fillId="14" borderId="23" xfId="0" applyFont="1" applyFill="1" applyBorder="1" applyAlignment="1">
      <alignment wrapText="1"/>
    </xf>
    <xf numFmtId="4" fontId="43" fillId="14" borderId="23" xfId="0" applyNumberFormat="1" applyFont="1" applyFill="1" applyBorder="1" applyAlignment="1">
      <alignment horizontal="center" vertical="center"/>
    </xf>
    <xf numFmtId="4" fontId="43" fillId="14" borderId="23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0" fontId="0" fillId="0" borderId="23" xfId="0" applyBorder="1" applyAlignment="1">
      <alignment wrapText="1"/>
    </xf>
    <xf numFmtId="4" fontId="34" fillId="0" borderId="6" xfId="0" applyNumberFormat="1" applyFont="1" applyBorder="1" applyAlignment="1">
      <alignment vertical="center" wrapText="1"/>
    </xf>
    <xf numFmtId="0" fontId="35" fillId="0" borderId="23" xfId="0" applyFont="1" applyBorder="1" applyAlignment="1">
      <alignment vertical="center"/>
    </xf>
    <xf numFmtId="0" fontId="35" fillId="0" borderId="8" xfId="0" applyFont="1" applyBorder="1" applyAlignment="1">
      <alignment vertical="center" wrapText="1"/>
    </xf>
    <xf numFmtId="0" fontId="35" fillId="0" borderId="15" xfId="0" applyFont="1" applyBorder="1" applyAlignment="1">
      <alignment wrapText="1"/>
    </xf>
    <xf numFmtId="0" fontId="35" fillId="0" borderId="8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16" fillId="0" borderId="0" xfId="0" applyFont="1"/>
    <xf numFmtId="0" fontId="16" fillId="14" borderId="23" xfId="0" applyFont="1" applyFill="1" applyBorder="1"/>
    <xf numFmtId="0" fontId="35" fillId="0" borderId="24" xfId="0" applyFont="1" applyBorder="1"/>
    <xf numFmtId="0" fontId="35" fillId="2" borderId="24" xfId="0" applyFont="1" applyFill="1" applyBorder="1"/>
    <xf numFmtId="0" fontId="16" fillId="14" borderId="24" xfId="0" applyFont="1" applyFill="1" applyBorder="1" applyAlignment="1">
      <alignment vertical="center"/>
    </xf>
    <xf numFmtId="0" fontId="16" fillId="14" borderId="24" xfId="0" applyFont="1" applyFill="1" applyBorder="1"/>
    <xf numFmtId="0" fontId="35" fillId="0" borderId="25" xfId="0" applyFont="1" applyBorder="1" applyAlignment="1">
      <alignment wrapText="1"/>
    </xf>
    <xf numFmtId="4" fontId="0" fillId="0" borderId="25" xfId="0" applyNumberFormat="1" applyBorder="1" applyAlignment="1">
      <alignment horizontal="center" wrapText="1"/>
    </xf>
    <xf numFmtId="4" fontId="34" fillId="0" borderId="11" xfId="0" applyNumberFormat="1" applyFont="1" applyBorder="1" applyAlignment="1">
      <alignment wrapText="1"/>
    </xf>
    <xf numFmtId="0" fontId="35" fillId="2" borderId="23" xfId="0" applyFont="1" applyFill="1" applyBorder="1" applyAlignment="1">
      <alignment vertical="center"/>
    </xf>
    <xf numFmtId="0" fontId="35" fillId="2" borderId="25" xfId="0" applyFont="1" applyFill="1" applyBorder="1" applyAlignment="1">
      <alignment wrapText="1"/>
    </xf>
    <xf numFmtId="0" fontId="35" fillId="13" borderId="23" xfId="0" applyFont="1" applyFill="1" applyBorder="1" applyAlignment="1">
      <alignment vertical="center"/>
    </xf>
    <xf numFmtId="0" fontId="35" fillId="2" borderId="15" xfId="0" applyFont="1" applyFill="1" applyBorder="1" applyAlignment="1">
      <alignment vertical="center" wrapText="1"/>
    </xf>
    <xf numFmtId="4" fontId="0" fillId="0" borderId="15" xfId="0" applyNumberFormat="1" applyBorder="1" applyAlignment="1">
      <alignment horizontal="center" wrapText="1"/>
    </xf>
    <xf numFmtId="0" fontId="35" fillId="2" borderId="16" xfId="0" applyFont="1" applyFill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16" fillId="14" borderId="23" xfId="0" applyFont="1" applyFill="1" applyBorder="1" applyAlignment="1">
      <alignment vertical="center" wrapText="1"/>
    </xf>
    <xf numFmtId="0" fontId="35" fillId="0" borderId="12" xfId="0" applyFont="1" applyBorder="1"/>
    <xf numFmtId="0" fontId="35" fillId="13" borderId="12" xfId="0" applyFont="1" applyFill="1" applyBorder="1"/>
    <xf numFmtId="0" fontId="35" fillId="2" borderId="23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4" fontId="0" fillId="0" borderId="6" xfId="0" applyNumberFormat="1" applyBorder="1" applyAlignment="1">
      <alignment horizontal="center" wrapText="1"/>
    </xf>
    <xf numFmtId="0" fontId="35" fillId="2" borderId="2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4" fontId="9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4" fontId="9" fillId="13" borderId="3" xfId="0" applyNumberFormat="1" applyFont="1" applyFill="1" applyBorder="1" applyAlignment="1">
      <alignment horizontal="right" wrapText="1"/>
    </xf>
    <xf numFmtId="4" fontId="42" fillId="0" borderId="6" xfId="0" applyNumberFormat="1" applyFont="1" applyBorder="1"/>
    <xf numFmtId="0" fontId="0" fillId="13" borderId="6" xfId="0" applyFill="1" applyBorder="1"/>
    <xf numFmtId="0" fontId="16" fillId="20" borderId="6" xfId="0" applyFont="1" applyFill="1" applyBorder="1"/>
    <xf numFmtId="0" fontId="35" fillId="20" borderId="6" xfId="0" applyFont="1" applyFill="1" applyBorder="1"/>
    <xf numFmtId="4" fontId="1" fillId="13" borderId="6" xfId="0" applyNumberFormat="1" applyFont="1" applyFill="1" applyBorder="1" applyAlignment="1">
      <alignment horizontal="center"/>
    </xf>
    <xf numFmtId="4" fontId="1" fillId="13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49" fontId="19" fillId="0" borderId="0" xfId="0" applyNumberFormat="1" applyFont="1" applyAlignment="1" applyProtection="1">
      <alignment vertical="center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vertical="center" wrapText="1"/>
      <protection hidden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0" fillId="8" borderId="21" xfId="0" applyFill="1" applyBorder="1" applyAlignment="1">
      <alignment horizontal="left" vertical="center"/>
    </xf>
    <xf numFmtId="0" fontId="0" fillId="8" borderId="22" xfId="0" applyFill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0" fillId="14" borderId="0" xfId="0" applyFill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8" xfId="0" applyNumberFormat="1" applyFont="1" applyBorder="1" applyAlignment="1">
      <alignment horizontal="center" vertical="center"/>
    </xf>
    <xf numFmtId="0" fontId="0" fillId="8" borderId="24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44" fillId="0" borderId="21" xfId="0" applyNumberFormat="1" applyFont="1" applyBorder="1" applyAlignment="1">
      <alignment horizontal="center"/>
    </xf>
    <xf numFmtId="4" fontId="44" fillId="0" borderId="22" xfId="0" applyNumberFormat="1" applyFont="1" applyBorder="1" applyAlignment="1">
      <alignment horizontal="center"/>
    </xf>
    <xf numFmtId="4" fontId="44" fillId="0" borderId="29" xfId="0" applyNumberFormat="1" applyFont="1" applyBorder="1" applyAlignment="1">
      <alignment horizontal="center"/>
    </xf>
    <xf numFmtId="4" fontId="44" fillId="0" borderId="23" xfId="0" applyNumberFormat="1" applyFont="1" applyBorder="1" applyAlignment="1">
      <alignment horizontal="center"/>
    </xf>
    <xf numFmtId="4" fontId="44" fillId="0" borderId="24" xfId="0" applyNumberFormat="1" applyFont="1" applyBorder="1" applyAlignment="1">
      <alignment horizontal="center"/>
    </xf>
    <xf numFmtId="4" fontId="44" fillId="0" borderId="26" xfId="0" applyNumberFormat="1" applyFont="1" applyBorder="1" applyAlignment="1">
      <alignment horizontal="center"/>
    </xf>
    <xf numFmtId="0" fontId="0" fillId="8" borderId="30" xfId="0" applyFill="1" applyBorder="1" applyAlignment="1">
      <alignment horizontal="left"/>
    </xf>
    <xf numFmtId="0" fontId="0" fillId="8" borderId="31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47" fillId="2" borderId="28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wrapText="1"/>
    </xf>
    <xf numFmtId="0" fontId="1" fillId="16" borderId="24" xfId="0" applyFont="1" applyFill="1" applyBorder="1" applyAlignment="1">
      <alignment horizontal="center" wrapText="1"/>
    </xf>
    <xf numFmtId="0" fontId="1" fillId="16" borderId="26" xfId="0" applyFont="1" applyFill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49" fillId="0" borderId="28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0" fillId="8" borderId="29" xfId="0" applyFill="1" applyBorder="1" applyAlignment="1">
      <alignment horizontal="left" vertical="center"/>
    </xf>
    <xf numFmtId="0" fontId="0" fillId="8" borderId="24" xfId="0" applyFill="1" applyBorder="1" applyAlignment="1">
      <alignment horizontal="left" vertical="center" wrapText="1"/>
    </xf>
    <xf numFmtId="0" fontId="0" fillId="8" borderId="26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8" borderId="35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16" borderId="23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</cellXfs>
  <cellStyles count="5">
    <cellStyle name="Normalno" xfId="0" builtinId="0"/>
    <cellStyle name="Obično_List4" xfId="3" xr:uid="{80AFFE8E-C3BF-4476-9A8E-8E3C965A3A9E}"/>
    <cellStyle name="Obično_List5" xfId="4" xr:uid="{5AE63B83-D668-4E18-BF0E-C27F897F227A}"/>
    <cellStyle name="Obično_List7" xfId="1" xr:uid="{FC4ED317-6C0B-44DB-ABDE-D638842BA1B1}"/>
    <cellStyle name="Obično_List8" xfId="2" xr:uid="{0AEE0923-FD43-431F-BBEB-D2E7A02CE813}"/>
  </cellStyles>
  <dxfs count="0"/>
  <tableStyles count="0" defaultTableStyle="TableStyleMedium2" defaultPivotStyle="PivotStyleLight16"/>
  <colors>
    <mruColors>
      <color rgb="FFF2E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CDF6-A3FA-45F1-B53A-C4A7ECD1E969}">
  <dimension ref="A5:I44"/>
  <sheetViews>
    <sheetView topLeftCell="A6" workbookViewId="0">
      <selection activeCell="B14" sqref="B14:I16"/>
    </sheetView>
  </sheetViews>
  <sheetFormatPr defaultRowHeight="15" x14ac:dyDescent="0.25"/>
  <cols>
    <col min="4" max="4" width="10.85546875" customWidth="1"/>
  </cols>
  <sheetData>
    <row r="5" spans="2:9" x14ac:dyDescent="0.25">
      <c r="B5" s="510" t="s">
        <v>182</v>
      </c>
      <c r="C5" s="510"/>
      <c r="D5" s="510"/>
      <c r="E5" s="510"/>
      <c r="F5" s="510"/>
      <c r="G5" s="510"/>
      <c r="H5" s="510"/>
    </row>
    <row r="6" spans="2:9" x14ac:dyDescent="0.25">
      <c r="B6" s="510" t="s">
        <v>183</v>
      </c>
      <c r="C6" s="510"/>
      <c r="D6" s="510"/>
      <c r="E6" s="510"/>
      <c r="F6" s="510"/>
      <c r="G6" s="510"/>
      <c r="H6" s="510"/>
    </row>
    <row r="7" spans="2:9" x14ac:dyDescent="0.25">
      <c r="B7" s="510" t="s">
        <v>184</v>
      </c>
      <c r="C7" s="510"/>
      <c r="D7" s="510"/>
      <c r="E7" s="510"/>
      <c r="F7" s="510"/>
      <c r="G7" s="510"/>
      <c r="H7" s="510"/>
    </row>
    <row r="8" spans="2:9" x14ac:dyDescent="0.25">
      <c r="B8" s="510" t="s">
        <v>185</v>
      </c>
      <c r="C8" s="510"/>
      <c r="D8" s="510"/>
      <c r="E8" s="510"/>
      <c r="F8" s="510"/>
      <c r="G8" s="510"/>
      <c r="H8" s="510"/>
    </row>
    <row r="14" spans="2:9" x14ac:dyDescent="0.25">
      <c r="B14" s="511" t="s">
        <v>186</v>
      </c>
      <c r="C14" s="511"/>
      <c r="D14" s="511"/>
      <c r="E14" s="511"/>
      <c r="F14" s="511"/>
      <c r="G14" s="511"/>
      <c r="H14" s="511"/>
      <c r="I14" s="511"/>
    </row>
    <row r="15" spans="2:9" x14ac:dyDescent="0.25">
      <c r="B15" s="511"/>
      <c r="C15" s="511"/>
      <c r="D15" s="511"/>
      <c r="E15" s="511"/>
      <c r="F15" s="511"/>
      <c r="G15" s="511"/>
      <c r="H15" s="511"/>
      <c r="I15" s="511"/>
    </row>
    <row r="16" spans="2:9" ht="53.25" customHeight="1" x14ac:dyDescent="0.25">
      <c r="B16" s="511"/>
      <c r="C16" s="511"/>
      <c r="D16" s="511"/>
      <c r="E16" s="511"/>
      <c r="F16" s="511"/>
      <c r="G16" s="511"/>
      <c r="H16" s="511"/>
      <c r="I16" s="511"/>
    </row>
    <row r="22" spans="1:4" x14ac:dyDescent="0.25">
      <c r="A22" t="s">
        <v>194</v>
      </c>
      <c r="D22" s="102" t="s">
        <v>198</v>
      </c>
    </row>
    <row r="23" spans="1:4" x14ac:dyDescent="0.25">
      <c r="A23" t="s">
        <v>195</v>
      </c>
      <c r="D23" s="103" t="s">
        <v>197</v>
      </c>
    </row>
    <row r="24" spans="1:4" x14ac:dyDescent="0.25">
      <c r="A24" t="s">
        <v>196</v>
      </c>
      <c r="D24" s="104">
        <v>16998</v>
      </c>
    </row>
    <row r="25" spans="1:4" x14ac:dyDescent="0.25">
      <c r="A25" t="s">
        <v>199</v>
      </c>
      <c r="D25" t="s">
        <v>200</v>
      </c>
    </row>
    <row r="41" spans="1:2" x14ac:dyDescent="0.25">
      <c r="A41" t="s">
        <v>561</v>
      </c>
    </row>
    <row r="43" spans="1:2" x14ac:dyDescent="0.25">
      <c r="A43" t="s">
        <v>175</v>
      </c>
      <c r="B43" t="s">
        <v>187</v>
      </c>
    </row>
    <row r="44" spans="1:2" x14ac:dyDescent="0.25">
      <c r="A44" t="s">
        <v>176</v>
      </c>
      <c r="B44" t="s">
        <v>188</v>
      </c>
    </row>
  </sheetData>
  <mergeCells count="5">
    <mergeCell ref="B5:H5"/>
    <mergeCell ref="B6:H6"/>
    <mergeCell ref="B7:H7"/>
    <mergeCell ref="B8:H8"/>
    <mergeCell ref="B14:I16"/>
  </mergeCells>
  <pageMargins left="0.7" right="0.7" top="0.75" bottom="0.75" header="0.3" footer="0.3"/>
  <pageSetup paperSize="9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opLeftCell="A4" workbookViewId="0">
      <selection activeCell="L20" sqref="L20"/>
    </sheetView>
  </sheetViews>
  <sheetFormatPr defaultRowHeight="15" x14ac:dyDescent="0.25"/>
  <cols>
    <col min="5" max="5" width="25.28515625" customWidth="1"/>
    <col min="6" max="6" width="18.7109375" customWidth="1"/>
    <col min="7" max="7" width="17" customWidth="1"/>
    <col min="8" max="8" width="16" customWidth="1"/>
    <col min="9" max="9" width="19" customWidth="1"/>
  </cols>
  <sheetData>
    <row r="1" spans="1:9" ht="42" customHeight="1" x14ac:dyDescent="0.25">
      <c r="A1" s="514" t="s">
        <v>193</v>
      </c>
      <c r="B1" s="514"/>
      <c r="C1" s="514"/>
      <c r="D1" s="514"/>
      <c r="E1" s="514"/>
      <c r="F1" s="514"/>
      <c r="G1" s="514"/>
      <c r="H1" s="514"/>
      <c r="I1" s="51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514" t="s">
        <v>28</v>
      </c>
      <c r="B3" s="514"/>
      <c r="C3" s="514"/>
      <c r="D3" s="514"/>
      <c r="E3" s="514"/>
      <c r="F3" s="514"/>
      <c r="G3" s="531"/>
      <c r="H3" s="531"/>
    </row>
    <row r="4" spans="1:9" ht="18" x14ac:dyDescent="0.25">
      <c r="A4" s="5"/>
      <c r="B4" s="5"/>
      <c r="C4" s="5"/>
      <c r="D4" s="5"/>
      <c r="E4" s="5"/>
      <c r="F4" s="5"/>
      <c r="G4" s="6"/>
      <c r="H4" s="6"/>
    </row>
    <row r="5" spans="1:9" ht="18" customHeight="1" x14ac:dyDescent="0.25">
      <c r="A5" s="514" t="s">
        <v>36</v>
      </c>
      <c r="B5" s="515"/>
      <c r="C5" s="515"/>
      <c r="D5" s="515"/>
      <c r="E5" s="515"/>
      <c r="F5" s="515"/>
      <c r="G5" s="515"/>
      <c r="H5" s="515"/>
    </row>
    <row r="6" spans="1:9" ht="18" x14ac:dyDescent="0.25">
      <c r="A6" s="1"/>
      <c r="B6" s="2"/>
      <c r="C6" s="2"/>
      <c r="D6" s="2"/>
      <c r="E6" s="7"/>
      <c r="F6" s="8"/>
      <c r="G6" s="8"/>
      <c r="H6" s="34"/>
    </row>
    <row r="7" spans="1:9" ht="25.5" x14ac:dyDescent="0.25">
      <c r="A7" s="28"/>
      <c r="B7" s="29"/>
      <c r="C7" s="29"/>
      <c r="D7" s="30"/>
      <c r="E7" s="31"/>
      <c r="F7" s="4" t="s">
        <v>189</v>
      </c>
      <c r="G7" s="4" t="s">
        <v>190</v>
      </c>
      <c r="H7" s="4" t="s">
        <v>191</v>
      </c>
      <c r="I7" s="4" t="s">
        <v>192</v>
      </c>
    </row>
    <row r="8" spans="1:9" x14ac:dyDescent="0.25">
      <c r="A8" s="532" t="s">
        <v>0</v>
      </c>
      <c r="B8" s="528"/>
      <c r="C8" s="528"/>
      <c r="D8" s="528"/>
      <c r="E8" s="533"/>
      <c r="F8" s="59">
        <v>1252890.1499999999</v>
      </c>
      <c r="G8" s="59">
        <f>G9+G10</f>
        <v>297532.15000000002</v>
      </c>
      <c r="H8" s="148">
        <f>G8/F8*100</f>
        <v>23.747664549841023</v>
      </c>
      <c r="I8" s="59">
        <f>F8+G8</f>
        <v>1550422.2999999998</v>
      </c>
    </row>
    <row r="9" spans="1:9" x14ac:dyDescent="0.25">
      <c r="A9" s="524" t="s">
        <v>1</v>
      </c>
      <c r="B9" s="517"/>
      <c r="C9" s="517"/>
      <c r="D9" s="517"/>
      <c r="E9" s="530"/>
      <c r="F9" s="60">
        <v>1252890.1499999999</v>
      </c>
      <c r="G9" s="60">
        <v>295932.15000000002</v>
      </c>
      <c r="H9" s="148">
        <f t="shared" ref="H9:H14" si="0">G9/F9*100</f>
        <v>23.619959818504444</v>
      </c>
      <c r="I9" s="59">
        <f t="shared" ref="I9:I14" si="1">F9+G9</f>
        <v>1548822.2999999998</v>
      </c>
    </row>
    <row r="10" spans="1:9" x14ac:dyDescent="0.25">
      <c r="A10" s="529" t="s">
        <v>2</v>
      </c>
      <c r="B10" s="530"/>
      <c r="C10" s="530"/>
      <c r="D10" s="530"/>
      <c r="E10" s="530"/>
      <c r="F10" s="60">
        <v>0</v>
      </c>
      <c r="G10" s="60">
        <v>1600</v>
      </c>
      <c r="H10" s="148" t="e">
        <f>F10/F10*100</f>
        <v>#DIV/0!</v>
      </c>
      <c r="I10" s="59">
        <f t="shared" si="1"/>
        <v>1600</v>
      </c>
    </row>
    <row r="11" spans="1:9" x14ac:dyDescent="0.25">
      <c r="A11" s="35" t="s">
        <v>3</v>
      </c>
      <c r="B11" s="36"/>
      <c r="C11" s="36"/>
      <c r="D11" s="36"/>
      <c r="E11" s="36"/>
      <c r="F11" s="59">
        <v>1280140.1499999999</v>
      </c>
      <c r="G11" s="59">
        <f>G12+G13</f>
        <v>299246.33999999997</v>
      </c>
      <c r="H11" s="148">
        <f t="shared" si="0"/>
        <v>23.376060816466072</v>
      </c>
      <c r="I11" s="59">
        <f>F11+G11</f>
        <v>1579386.4899999998</v>
      </c>
    </row>
    <row r="12" spans="1:9" x14ac:dyDescent="0.25">
      <c r="A12" s="516" t="s">
        <v>4</v>
      </c>
      <c r="B12" s="517"/>
      <c r="C12" s="517"/>
      <c r="D12" s="517"/>
      <c r="E12" s="517"/>
      <c r="F12" s="60">
        <v>1178518.1000000001</v>
      </c>
      <c r="G12" s="60">
        <v>302416.09999999998</v>
      </c>
      <c r="H12" s="148">
        <f t="shared" si="0"/>
        <v>25.660708986989672</v>
      </c>
      <c r="I12" s="59">
        <v>1480934.2</v>
      </c>
    </row>
    <row r="13" spans="1:9" x14ac:dyDescent="0.25">
      <c r="A13" s="529" t="s">
        <v>5</v>
      </c>
      <c r="B13" s="530"/>
      <c r="C13" s="530"/>
      <c r="D13" s="530"/>
      <c r="E13" s="530"/>
      <c r="F13" s="60">
        <v>101622.05</v>
      </c>
      <c r="G13" s="60">
        <v>-3169.76</v>
      </c>
      <c r="H13" s="148">
        <f t="shared" si="0"/>
        <v>-3.119165574794053</v>
      </c>
      <c r="I13" s="59">
        <f t="shared" si="1"/>
        <v>98452.290000000008</v>
      </c>
    </row>
    <row r="14" spans="1:9" x14ac:dyDescent="0.25">
      <c r="A14" s="527" t="s">
        <v>6</v>
      </c>
      <c r="B14" s="528"/>
      <c r="C14" s="528"/>
      <c r="D14" s="528"/>
      <c r="E14" s="528"/>
      <c r="F14" s="61">
        <v>27250</v>
      </c>
      <c r="G14" s="174">
        <v>1714.19</v>
      </c>
      <c r="H14" s="148">
        <f t="shared" si="0"/>
        <v>6.2906055045871563</v>
      </c>
      <c r="I14" s="59">
        <f t="shared" si="1"/>
        <v>28964.19</v>
      </c>
    </row>
    <row r="15" spans="1:9" ht="18" x14ac:dyDescent="0.25">
      <c r="A15" s="5"/>
      <c r="B15" s="9"/>
      <c r="C15" s="9"/>
      <c r="D15" s="9"/>
      <c r="E15" s="9"/>
      <c r="F15" s="3"/>
      <c r="G15" s="3"/>
      <c r="H15" s="3"/>
    </row>
    <row r="16" spans="1:9" ht="18" customHeight="1" x14ac:dyDescent="0.25">
      <c r="A16" s="514" t="s">
        <v>37</v>
      </c>
      <c r="B16" s="515"/>
      <c r="C16" s="515"/>
      <c r="D16" s="515"/>
      <c r="E16" s="515"/>
      <c r="F16" s="515"/>
      <c r="G16" s="515"/>
      <c r="H16" s="515"/>
    </row>
    <row r="17" spans="1:9" ht="18" x14ac:dyDescent="0.25">
      <c r="A17" s="5"/>
      <c r="B17" s="9"/>
      <c r="C17" s="9"/>
      <c r="D17" s="9"/>
      <c r="E17" s="9"/>
      <c r="F17" s="3"/>
      <c r="G17" s="3"/>
      <c r="H17" s="3"/>
    </row>
    <row r="18" spans="1:9" ht="25.5" x14ac:dyDescent="0.25">
      <c r="A18" s="28"/>
      <c r="B18" s="29"/>
      <c r="C18" s="29"/>
      <c r="D18" s="30"/>
      <c r="E18" s="31"/>
      <c r="F18" s="4" t="s">
        <v>189</v>
      </c>
      <c r="G18" s="4" t="s">
        <v>190</v>
      </c>
      <c r="H18" s="4" t="s">
        <v>191</v>
      </c>
      <c r="I18" s="4" t="s">
        <v>192</v>
      </c>
    </row>
    <row r="19" spans="1:9" ht="15.75" customHeight="1" x14ac:dyDescent="0.25">
      <c r="A19" s="524" t="s">
        <v>8</v>
      </c>
      <c r="B19" s="525"/>
      <c r="C19" s="525"/>
      <c r="D19" s="525"/>
      <c r="E19" s="526"/>
      <c r="F19" s="33">
        <v>0</v>
      </c>
      <c r="G19" s="33">
        <v>0</v>
      </c>
      <c r="H19" s="149">
        <v>0</v>
      </c>
      <c r="I19" s="33">
        <v>0</v>
      </c>
    </row>
    <row r="20" spans="1:9" x14ac:dyDescent="0.25">
      <c r="A20" s="524" t="s">
        <v>9</v>
      </c>
      <c r="B20" s="517"/>
      <c r="C20" s="517"/>
      <c r="D20" s="517"/>
      <c r="E20" s="517"/>
      <c r="F20" s="33">
        <v>0</v>
      </c>
      <c r="G20" s="33">
        <v>0</v>
      </c>
      <c r="H20" s="149">
        <v>0</v>
      </c>
      <c r="I20" s="33">
        <v>0</v>
      </c>
    </row>
    <row r="21" spans="1:9" x14ac:dyDescent="0.25">
      <c r="A21" s="527" t="s">
        <v>10</v>
      </c>
      <c r="B21" s="528"/>
      <c r="C21" s="528"/>
      <c r="D21" s="528"/>
      <c r="E21" s="528"/>
      <c r="F21" s="32">
        <v>0</v>
      </c>
      <c r="G21" s="32">
        <v>0</v>
      </c>
      <c r="H21" s="148">
        <v>0</v>
      </c>
      <c r="I21" s="32">
        <v>0</v>
      </c>
    </row>
    <row r="22" spans="1:9" ht="18" x14ac:dyDescent="0.25">
      <c r="A22" s="25"/>
      <c r="B22" s="9"/>
      <c r="C22" s="9"/>
      <c r="D22" s="9"/>
      <c r="E22" s="9"/>
      <c r="F22" s="3"/>
      <c r="G22" s="3"/>
      <c r="H22" s="3"/>
    </row>
    <row r="23" spans="1:9" ht="18" customHeight="1" x14ac:dyDescent="0.25">
      <c r="A23" s="514" t="s">
        <v>42</v>
      </c>
      <c r="B23" s="515"/>
      <c r="C23" s="515"/>
      <c r="D23" s="515"/>
      <c r="E23" s="515"/>
      <c r="F23" s="515"/>
      <c r="G23" s="515"/>
      <c r="H23" s="515"/>
    </row>
    <row r="24" spans="1:9" ht="18" x14ac:dyDescent="0.25">
      <c r="A24" s="25"/>
      <c r="B24" s="9"/>
      <c r="C24" s="9"/>
      <c r="D24" s="9"/>
      <c r="E24" s="9"/>
      <c r="F24" s="3"/>
      <c r="G24" s="3"/>
      <c r="H24" s="3"/>
    </row>
    <row r="25" spans="1:9" ht="25.5" x14ac:dyDescent="0.25">
      <c r="A25" s="28"/>
      <c r="B25" s="29"/>
      <c r="C25" s="29"/>
      <c r="D25" s="30"/>
      <c r="E25" s="31"/>
      <c r="F25" s="4" t="s">
        <v>189</v>
      </c>
      <c r="G25" s="4" t="s">
        <v>190</v>
      </c>
      <c r="H25" s="4" t="s">
        <v>191</v>
      </c>
      <c r="I25" s="4" t="s">
        <v>192</v>
      </c>
    </row>
    <row r="26" spans="1:9" x14ac:dyDescent="0.25">
      <c r="A26" s="518" t="s">
        <v>38</v>
      </c>
      <c r="B26" s="519"/>
      <c r="C26" s="519"/>
      <c r="D26" s="519"/>
      <c r="E26" s="520"/>
      <c r="F26" s="93">
        <v>27250</v>
      </c>
      <c r="G26" s="93">
        <v>1714.19</v>
      </c>
      <c r="H26" s="150">
        <f t="shared" ref="H26:H27" si="2">G26/F26*100</f>
        <v>6.2906055045871563</v>
      </c>
      <c r="I26" s="94">
        <f t="shared" ref="I26:I27" si="3">F26+G26</f>
        <v>28964.19</v>
      </c>
    </row>
    <row r="27" spans="1:9" ht="30" customHeight="1" x14ac:dyDescent="0.25">
      <c r="A27" s="521" t="s">
        <v>7</v>
      </c>
      <c r="B27" s="522"/>
      <c r="C27" s="522"/>
      <c r="D27" s="522"/>
      <c r="E27" s="523"/>
      <c r="F27" s="95">
        <v>20000</v>
      </c>
      <c r="G27" s="95">
        <v>0</v>
      </c>
      <c r="H27" s="151">
        <f t="shared" si="2"/>
        <v>0</v>
      </c>
      <c r="I27" s="61">
        <f t="shared" si="3"/>
        <v>20000</v>
      </c>
    </row>
    <row r="28" spans="1:9" x14ac:dyDescent="0.25">
      <c r="F28" s="96"/>
      <c r="G28" s="96"/>
      <c r="H28" s="152"/>
      <c r="I28" s="96"/>
    </row>
    <row r="29" spans="1:9" x14ac:dyDescent="0.25">
      <c r="F29" s="96"/>
      <c r="G29" s="96"/>
      <c r="H29" s="152"/>
      <c r="I29" s="96"/>
    </row>
    <row r="30" spans="1:9" x14ac:dyDescent="0.25">
      <c r="A30" s="516" t="s">
        <v>11</v>
      </c>
      <c r="B30" s="517"/>
      <c r="C30" s="517"/>
      <c r="D30" s="517"/>
      <c r="E30" s="517"/>
      <c r="F30" s="60">
        <f>F26-F27</f>
        <v>7250</v>
      </c>
      <c r="G30" s="60">
        <v>1714.19</v>
      </c>
      <c r="H30" s="149">
        <f>G30/F30*100</f>
        <v>23.644000000000002</v>
      </c>
      <c r="I30" s="60">
        <f>F30+G30</f>
        <v>8964.19</v>
      </c>
    </row>
    <row r="31" spans="1:9" ht="11.25" customHeight="1" x14ac:dyDescent="0.25">
      <c r="A31" s="20"/>
      <c r="B31" s="21"/>
      <c r="C31" s="21"/>
      <c r="D31" s="21"/>
      <c r="E31" s="21"/>
      <c r="F31" s="22"/>
      <c r="G31" s="22"/>
      <c r="H31" s="22"/>
    </row>
    <row r="32" spans="1:9" ht="29.25" customHeight="1" x14ac:dyDescent="0.25">
      <c r="A32" s="512"/>
      <c r="B32" s="513"/>
      <c r="C32" s="513"/>
      <c r="D32" s="513"/>
      <c r="E32" s="513"/>
      <c r="F32" s="513"/>
      <c r="G32" s="513"/>
      <c r="H32" s="513"/>
    </row>
    <row r="33" spans="1:9" ht="8.25" customHeight="1" x14ac:dyDescent="0.25"/>
    <row r="34" spans="1:9" x14ac:dyDescent="0.25">
      <c r="A34" s="512"/>
      <c r="B34" s="513"/>
      <c r="C34" s="513"/>
      <c r="D34" s="513"/>
      <c r="E34" s="513"/>
      <c r="F34" s="513"/>
      <c r="G34" s="513"/>
      <c r="H34" s="513"/>
      <c r="I34" s="100" t="s">
        <v>169</v>
      </c>
    </row>
    <row r="35" spans="1:9" ht="8.25" customHeight="1" x14ac:dyDescent="0.25"/>
    <row r="36" spans="1:9" ht="29.25" customHeight="1" x14ac:dyDescent="0.25">
      <c r="A36" s="512"/>
      <c r="B36" s="513"/>
      <c r="C36" s="513"/>
      <c r="D36" s="513"/>
      <c r="E36" s="513"/>
      <c r="F36" s="513"/>
      <c r="G36" s="513"/>
      <c r="H36" s="513"/>
    </row>
  </sheetData>
  <mergeCells count="20">
    <mergeCell ref="A1:I1"/>
    <mergeCell ref="A19:E19"/>
    <mergeCell ref="A20:E20"/>
    <mergeCell ref="A21:E21"/>
    <mergeCell ref="A13:E13"/>
    <mergeCell ref="A14:E14"/>
    <mergeCell ref="A12:E12"/>
    <mergeCell ref="A5:H5"/>
    <mergeCell ref="A16:H16"/>
    <mergeCell ref="A3:H3"/>
    <mergeCell ref="A8:E8"/>
    <mergeCell ref="A9:E9"/>
    <mergeCell ref="A10:E10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topLeftCell="A88" zoomScaleNormal="100" workbookViewId="0">
      <selection activeCell="C64" sqref="C64:F113"/>
    </sheetView>
  </sheetViews>
  <sheetFormatPr defaultRowHeight="15" x14ac:dyDescent="0.25"/>
  <cols>
    <col min="1" max="1" width="10.140625" customWidth="1"/>
    <col min="2" max="2" width="61.5703125" customWidth="1"/>
    <col min="3" max="3" width="17.42578125" customWidth="1"/>
    <col min="4" max="5" width="12.42578125" customWidth="1"/>
    <col min="6" max="6" width="13.28515625" customWidth="1"/>
    <col min="8" max="8" width="9.140625" style="85"/>
    <col min="9" max="9" width="24.42578125" style="85" bestFit="1" customWidth="1"/>
  </cols>
  <sheetData>
    <row r="1" spans="1:6" ht="42" customHeight="1" x14ac:dyDescent="0.25">
      <c r="A1" s="514" t="s">
        <v>193</v>
      </c>
      <c r="B1" s="514"/>
      <c r="C1" s="514"/>
      <c r="D1" s="514"/>
      <c r="E1" s="514"/>
      <c r="F1" s="514"/>
    </row>
    <row r="2" spans="1:6" ht="18" customHeight="1" x14ac:dyDescent="0.25">
      <c r="A2" s="5"/>
      <c r="B2" s="5"/>
      <c r="C2" s="5"/>
    </row>
    <row r="3" spans="1:6" ht="15.75" customHeight="1" x14ac:dyDescent="0.25">
      <c r="A3" s="514" t="s">
        <v>28</v>
      </c>
      <c r="B3" s="514"/>
      <c r="C3" s="514"/>
      <c r="D3" s="514"/>
      <c r="E3" s="514"/>
      <c r="F3" s="514"/>
    </row>
    <row r="4" spans="1:6" ht="18" x14ac:dyDescent="0.25">
      <c r="A4" s="5"/>
      <c r="B4" s="5"/>
      <c r="C4" s="6"/>
    </row>
    <row r="5" spans="1:6" ht="18" customHeight="1" x14ac:dyDescent="0.25">
      <c r="A5" s="514" t="s">
        <v>12</v>
      </c>
      <c r="B5" s="514"/>
      <c r="C5" s="514"/>
      <c r="D5" s="514"/>
      <c r="E5" s="514"/>
      <c r="F5" s="514"/>
    </row>
    <row r="6" spans="1:6" ht="18" x14ac:dyDescent="0.25">
      <c r="A6" s="5"/>
      <c r="B6" s="5"/>
      <c r="C6" s="6"/>
    </row>
    <row r="7" spans="1:6" ht="15.75" customHeight="1" x14ac:dyDescent="0.25">
      <c r="A7" s="514" t="s">
        <v>85</v>
      </c>
      <c r="B7" s="514"/>
      <c r="C7" s="514"/>
      <c r="D7" s="514"/>
      <c r="E7" s="514"/>
      <c r="F7" s="514"/>
    </row>
    <row r="8" spans="1:6" ht="18" x14ac:dyDescent="0.25">
      <c r="A8" s="5"/>
      <c r="B8" s="5"/>
      <c r="C8" s="6"/>
    </row>
    <row r="9" spans="1:6" ht="38.25" x14ac:dyDescent="0.25">
      <c r="A9" s="24" t="s">
        <v>95</v>
      </c>
      <c r="B9" s="23" t="s">
        <v>96</v>
      </c>
      <c r="C9" s="4" t="s">
        <v>189</v>
      </c>
      <c r="D9" s="4" t="s">
        <v>190</v>
      </c>
      <c r="E9" s="4" t="s">
        <v>191</v>
      </c>
      <c r="F9" s="4" t="s">
        <v>192</v>
      </c>
    </row>
    <row r="10" spans="1:6" x14ac:dyDescent="0.25">
      <c r="A10" s="67">
        <v>1</v>
      </c>
      <c r="B10" s="68">
        <v>2</v>
      </c>
      <c r="C10" s="92">
        <v>3</v>
      </c>
      <c r="D10" s="92">
        <v>4</v>
      </c>
      <c r="E10" s="4">
        <v>5</v>
      </c>
      <c r="F10" s="4">
        <v>6</v>
      </c>
    </row>
    <row r="11" spans="1:6" ht="15.75" customHeight="1" x14ac:dyDescent="0.25">
      <c r="A11" s="71">
        <v>6</v>
      </c>
      <c r="B11" s="70" t="s">
        <v>16</v>
      </c>
      <c r="C11" s="62">
        <f>C12+C18+C21+C24+C29+C33</f>
        <v>1252890.1499999999</v>
      </c>
      <c r="D11" s="62">
        <f>D12+D18+D21+D24+D29+D33</f>
        <v>295932.15000000002</v>
      </c>
      <c r="E11" s="147">
        <f t="shared" ref="E11:E35" si="0">D11/C11*100</f>
        <v>23.619959818504444</v>
      </c>
      <c r="F11" s="62">
        <f t="shared" ref="F11:F35" si="1">C11+D11</f>
        <v>1548822.2999999998</v>
      </c>
    </row>
    <row r="12" spans="1:6" ht="15.75" customHeight="1" x14ac:dyDescent="0.25">
      <c r="A12" s="72">
        <v>63</v>
      </c>
      <c r="B12" s="70" t="s">
        <v>100</v>
      </c>
      <c r="C12" s="62">
        <f>C13+C16</f>
        <v>985470</v>
      </c>
      <c r="D12" s="62">
        <f>D13+D16</f>
        <v>285563.83</v>
      </c>
      <c r="E12" s="147">
        <f t="shared" si="0"/>
        <v>28.977424985032524</v>
      </c>
      <c r="F12" s="62">
        <f>C12+D12</f>
        <v>1271033.83</v>
      </c>
    </row>
    <row r="13" spans="1:6" ht="15.75" customHeight="1" x14ac:dyDescent="0.25">
      <c r="A13" s="72">
        <v>636</v>
      </c>
      <c r="B13" s="69" t="s">
        <v>101</v>
      </c>
      <c r="C13" s="62">
        <v>979580</v>
      </c>
      <c r="D13" s="62">
        <f>D14+D15</f>
        <v>233349.18</v>
      </c>
      <c r="E13" s="147">
        <f t="shared" si="0"/>
        <v>23.821349966312091</v>
      </c>
      <c r="F13" s="62">
        <f t="shared" si="1"/>
        <v>1212929.18</v>
      </c>
    </row>
    <row r="14" spans="1:6" x14ac:dyDescent="0.25">
      <c r="A14" s="73">
        <v>6361</v>
      </c>
      <c r="B14" s="69" t="s">
        <v>155</v>
      </c>
      <c r="C14" s="499">
        <v>979450</v>
      </c>
      <c r="D14" s="499">
        <f>229089.18+1290+2550</f>
        <v>232929.18</v>
      </c>
      <c r="E14" s="500">
        <f t="shared" si="0"/>
        <v>23.781630506917146</v>
      </c>
      <c r="F14" s="499">
        <f t="shared" si="1"/>
        <v>1212379.18</v>
      </c>
    </row>
    <row r="15" spans="1:6" x14ac:dyDescent="0.25">
      <c r="A15" s="73">
        <v>6362</v>
      </c>
      <c r="B15" s="69" t="s">
        <v>156</v>
      </c>
      <c r="C15" s="499">
        <v>130</v>
      </c>
      <c r="D15" s="499">
        <v>420</v>
      </c>
      <c r="E15" s="500">
        <f t="shared" si="0"/>
        <v>323.07692307692309</v>
      </c>
      <c r="F15" s="499">
        <f t="shared" si="1"/>
        <v>550</v>
      </c>
    </row>
    <row r="16" spans="1:6" x14ac:dyDescent="0.25">
      <c r="A16" s="73">
        <v>638</v>
      </c>
      <c r="B16" s="69" t="s">
        <v>97</v>
      </c>
      <c r="C16" s="499">
        <v>5890</v>
      </c>
      <c r="D16" s="499">
        <f>D17</f>
        <v>52214.65</v>
      </c>
      <c r="E16" s="500">
        <f t="shared" si="0"/>
        <v>886.49660441426158</v>
      </c>
      <c r="F16" s="499">
        <f t="shared" si="1"/>
        <v>58104.65</v>
      </c>
    </row>
    <row r="17" spans="1:6" x14ac:dyDescent="0.25">
      <c r="A17" s="73">
        <v>6381</v>
      </c>
      <c r="B17" s="69" t="s">
        <v>102</v>
      </c>
      <c r="C17" s="499">
        <v>5890</v>
      </c>
      <c r="D17" s="499">
        <v>52214.65</v>
      </c>
      <c r="E17" s="500">
        <f t="shared" si="0"/>
        <v>886.49660441426158</v>
      </c>
      <c r="F17" s="499">
        <f>C17+D17</f>
        <v>58104.65</v>
      </c>
    </row>
    <row r="18" spans="1:6" x14ac:dyDescent="0.25">
      <c r="A18" s="73">
        <v>64</v>
      </c>
      <c r="B18" s="69" t="s">
        <v>82</v>
      </c>
      <c r="C18" s="499">
        <v>80</v>
      </c>
      <c r="D18" s="499">
        <v>-55</v>
      </c>
      <c r="E18" s="500">
        <f t="shared" si="0"/>
        <v>-68.75</v>
      </c>
      <c r="F18" s="499">
        <f t="shared" si="1"/>
        <v>25</v>
      </c>
    </row>
    <row r="19" spans="1:6" x14ac:dyDescent="0.25">
      <c r="A19" s="73">
        <v>641</v>
      </c>
      <c r="B19" s="69" t="s">
        <v>103</v>
      </c>
      <c r="C19" s="499">
        <v>80</v>
      </c>
      <c r="D19" s="499">
        <v>-55</v>
      </c>
      <c r="E19" s="500">
        <f t="shared" si="0"/>
        <v>-68.75</v>
      </c>
      <c r="F19" s="499">
        <f t="shared" si="1"/>
        <v>25</v>
      </c>
    </row>
    <row r="20" spans="1:6" x14ac:dyDescent="0.25">
      <c r="A20" s="73">
        <v>6413</v>
      </c>
      <c r="B20" s="69" t="s">
        <v>104</v>
      </c>
      <c r="C20" s="499">
        <v>80</v>
      </c>
      <c r="D20" s="499">
        <f>-55</f>
        <v>-55</v>
      </c>
      <c r="E20" s="500">
        <f t="shared" si="0"/>
        <v>-68.75</v>
      </c>
      <c r="F20" s="499">
        <f t="shared" si="1"/>
        <v>25</v>
      </c>
    </row>
    <row r="21" spans="1:6" x14ac:dyDescent="0.25">
      <c r="A21" s="73">
        <v>65</v>
      </c>
      <c r="B21" s="69" t="s">
        <v>83</v>
      </c>
      <c r="C21" s="499">
        <v>11870</v>
      </c>
      <c r="D21" s="499">
        <f>D22</f>
        <v>930</v>
      </c>
      <c r="E21" s="500">
        <f t="shared" si="0"/>
        <v>7.8348778433024426</v>
      </c>
      <c r="F21" s="499">
        <f t="shared" si="1"/>
        <v>12800</v>
      </c>
    </row>
    <row r="22" spans="1:6" x14ac:dyDescent="0.25">
      <c r="A22" s="73">
        <v>652</v>
      </c>
      <c r="B22" s="69" t="s">
        <v>98</v>
      </c>
      <c r="C22" s="499">
        <v>11870</v>
      </c>
      <c r="D22" s="499">
        <f>D23</f>
        <v>930</v>
      </c>
      <c r="E22" s="500">
        <f t="shared" si="0"/>
        <v>7.8348778433024426</v>
      </c>
      <c r="F22" s="499">
        <f t="shared" si="1"/>
        <v>12800</v>
      </c>
    </row>
    <row r="23" spans="1:6" x14ac:dyDescent="0.25">
      <c r="A23" s="73">
        <v>6526</v>
      </c>
      <c r="B23" s="69" t="s">
        <v>105</v>
      </c>
      <c r="C23" s="499">
        <v>11870</v>
      </c>
      <c r="D23" s="499">
        <f>1036.51-106.51</f>
        <v>930</v>
      </c>
      <c r="E23" s="500">
        <f t="shared" si="0"/>
        <v>7.8348778433024426</v>
      </c>
      <c r="F23" s="499">
        <f t="shared" si="1"/>
        <v>12800</v>
      </c>
    </row>
    <row r="24" spans="1:6" x14ac:dyDescent="0.25">
      <c r="A24" s="73">
        <v>66</v>
      </c>
      <c r="B24" s="69" t="s">
        <v>81</v>
      </c>
      <c r="C24" s="499">
        <f>C25+C27</f>
        <v>45380</v>
      </c>
      <c r="D24" s="499">
        <f>D25+D27</f>
        <v>-9823.36</v>
      </c>
      <c r="E24" s="500">
        <f t="shared" si="0"/>
        <v>-21.646892904363156</v>
      </c>
      <c r="F24" s="499">
        <f t="shared" si="1"/>
        <v>35556.639999999999</v>
      </c>
    </row>
    <row r="25" spans="1:6" x14ac:dyDescent="0.25">
      <c r="A25" s="73">
        <v>661</v>
      </c>
      <c r="B25" s="69" t="s">
        <v>106</v>
      </c>
      <c r="C25" s="499">
        <v>44330</v>
      </c>
      <c r="D25" s="499">
        <f>D26</f>
        <v>-11750</v>
      </c>
      <c r="E25" s="500">
        <f t="shared" si="0"/>
        <v>-26.505752312203924</v>
      </c>
      <c r="F25" s="499">
        <f t="shared" si="1"/>
        <v>32580</v>
      </c>
    </row>
    <row r="26" spans="1:6" x14ac:dyDescent="0.25">
      <c r="A26" s="74">
        <v>6615</v>
      </c>
      <c r="B26" s="69" t="s">
        <v>107</v>
      </c>
      <c r="C26" s="499">
        <v>44330</v>
      </c>
      <c r="D26" s="499">
        <f>-10150-1600</f>
        <v>-11750</v>
      </c>
      <c r="E26" s="500">
        <f t="shared" si="0"/>
        <v>-26.505752312203924</v>
      </c>
      <c r="F26" s="499">
        <f t="shared" si="1"/>
        <v>32580</v>
      </c>
    </row>
    <row r="27" spans="1:6" x14ac:dyDescent="0.25">
      <c r="A27" s="74">
        <v>663</v>
      </c>
      <c r="B27" s="69" t="s">
        <v>108</v>
      </c>
      <c r="C27" s="499">
        <v>1050</v>
      </c>
      <c r="D27" s="499">
        <f>D28</f>
        <v>1926.64</v>
      </c>
      <c r="E27" s="500">
        <f t="shared" si="0"/>
        <v>183.4895238095238</v>
      </c>
      <c r="F27" s="499">
        <f t="shared" si="1"/>
        <v>2976.6400000000003</v>
      </c>
    </row>
    <row r="28" spans="1:6" x14ac:dyDescent="0.25">
      <c r="A28" s="74">
        <v>6631</v>
      </c>
      <c r="B28" s="69" t="s">
        <v>109</v>
      </c>
      <c r="C28" s="499">
        <v>1050</v>
      </c>
      <c r="D28" s="499">
        <f>1310+310-13.55+320.19</f>
        <v>1926.64</v>
      </c>
      <c r="E28" s="500">
        <f t="shared" si="0"/>
        <v>183.4895238095238</v>
      </c>
      <c r="F28" s="499">
        <f t="shared" si="1"/>
        <v>2976.6400000000003</v>
      </c>
    </row>
    <row r="29" spans="1:6" x14ac:dyDescent="0.25">
      <c r="A29" s="74">
        <v>67</v>
      </c>
      <c r="B29" s="69" t="s">
        <v>39</v>
      </c>
      <c r="C29" s="499">
        <f>C30</f>
        <v>209960.15</v>
      </c>
      <c r="D29" s="499">
        <f>D30</f>
        <v>18996.68</v>
      </c>
      <c r="E29" s="500">
        <f t="shared" si="0"/>
        <v>9.0477550144634602</v>
      </c>
      <c r="F29" s="499">
        <f t="shared" si="1"/>
        <v>228956.83</v>
      </c>
    </row>
    <row r="30" spans="1:6" x14ac:dyDescent="0.25">
      <c r="A30" s="74">
        <v>671</v>
      </c>
      <c r="B30" s="69" t="s">
        <v>110</v>
      </c>
      <c r="C30" s="499">
        <f>C31+C32</f>
        <v>209960.15</v>
      </c>
      <c r="D30" s="499">
        <f>D31+D32</f>
        <v>18996.68</v>
      </c>
      <c r="E30" s="500">
        <f t="shared" si="0"/>
        <v>9.0477550144634602</v>
      </c>
      <c r="F30" s="499">
        <f t="shared" si="1"/>
        <v>228956.83</v>
      </c>
    </row>
    <row r="31" spans="1:6" x14ac:dyDescent="0.25">
      <c r="A31" s="74">
        <v>6711</v>
      </c>
      <c r="B31" s="69" t="s">
        <v>111</v>
      </c>
      <c r="C31" s="499">
        <f>163621.03-67500</f>
        <v>96121.03</v>
      </c>
      <c r="D31" s="499">
        <v>18666.43</v>
      </c>
      <c r="E31" s="500">
        <f t="shared" si="0"/>
        <v>19.419714915664137</v>
      </c>
      <c r="F31" s="499">
        <f t="shared" si="1"/>
        <v>114787.45999999999</v>
      </c>
    </row>
    <row r="32" spans="1:6" x14ac:dyDescent="0.25">
      <c r="A32" s="74">
        <v>6712</v>
      </c>
      <c r="B32" s="69" t="s">
        <v>112</v>
      </c>
      <c r="C32" s="499">
        <f>549.75+45789.37+67500</f>
        <v>113839.12</v>
      </c>
      <c r="D32" s="501">
        <v>330.25</v>
      </c>
      <c r="E32" s="500">
        <f t="shared" si="0"/>
        <v>0.29010238308237096</v>
      </c>
      <c r="F32" s="499">
        <f t="shared" si="1"/>
        <v>114169.37</v>
      </c>
    </row>
    <row r="33" spans="1:6" x14ac:dyDescent="0.25">
      <c r="A33" s="74">
        <v>68</v>
      </c>
      <c r="B33" s="69" t="s">
        <v>151</v>
      </c>
      <c r="C33" s="499">
        <v>130</v>
      </c>
      <c r="D33" s="499">
        <v>320</v>
      </c>
      <c r="E33" s="500">
        <f t="shared" si="0"/>
        <v>246.15384615384616</v>
      </c>
      <c r="F33" s="499">
        <f t="shared" si="1"/>
        <v>450</v>
      </c>
    </row>
    <row r="34" spans="1:6" x14ac:dyDescent="0.25">
      <c r="A34" s="74">
        <v>683</v>
      </c>
      <c r="B34" s="69" t="s">
        <v>99</v>
      </c>
      <c r="C34" s="499">
        <v>130</v>
      </c>
      <c r="D34" s="499">
        <v>320</v>
      </c>
      <c r="E34" s="500">
        <f t="shared" si="0"/>
        <v>246.15384615384616</v>
      </c>
      <c r="F34" s="499">
        <f t="shared" si="1"/>
        <v>450</v>
      </c>
    </row>
    <row r="35" spans="1:6" x14ac:dyDescent="0.25">
      <c r="A35" s="74">
        <v>6831</v>
      </c>
      <c r="B35" s="69" t="s">
        <v>99</v>
      </c>
      <c r="C35" s="499">
        <v>130</v>
      </c>
      <c r="D35" s="499">
        <v>320</v>
      </c>
      <c r="E35" s="500">
        <f t="shared" si="0"/>
        <v>246.15384615384616</v>
      </c>
      <c r="F35" s="499">
        <f t="shared" si="1"/>
        <v>450</v>
      </c>
    </row>
    <row r="36" spans="1:6" x14ac:dyDescent="0.25">
      <c r="A36" s="74">
        <v>7</v>
      </c>
      <c r="B36" s="69" t="s">
        <v>209</v>
      </c>
      <c r="C36" s="499">
        <v>0</v>
      </c>
      <c r="D36" s="501">
        <v>1600</v>
      </c>
      <c r="E36" s="500" t="e">
        <f t="shared" ref="E36:E39" si="2">D36/C36*100</f>
        <v>#DIV/0!</v>
      </c>
      <c r="F36" s="499">
        <f t="shared" ref="F36:F39" si="3">C36+D36</f>
        <v>1600</v>
      </c>
    </row>
    <row r="37" spans="1:6" x14ac:dyDescent="0.25">
      <c r="A37" s="74">
        <v>72</v>
      </c>
      <c r="B37" s="69" t="s">
        <v>210</v>
      </c>
      <c r="C37" s="499">
        <v>0</v>
      </c>
      <c r="D37" s="501">
        <v>1600</v>
      </c>
      <c r="E37" s="500" t="e">
        <f t="shared" si="2"/>
        <v>#DIV/0!</v>
      </c>
      <c r="F37" s="499">
        <f t="shared" si="3"/>
        <v>1600</v>
      </c>
    </row>
    <row r="38" spans="1:6" x14ac:dyDescent="0.25">
      <c r="A38" s="74">
        <v>722</v>
      </c>
      <c r="B38" s="69" t="s">
        <v>211</v>
      </c>
      <c r="C38" s="499">
        <v>0</v>
      </c>
      <c r="D38" s="501">
        <v>1600</v>
      </c>
      <c r="E38" s="500" t="e">
        <f t="shared" si="2"/>
        <v>#DIV/0!</v>
      </c>
      <c r="F38" s="499">
        <f t="shared" si="3"/>
        <v>1600</v>
      </c>
    </row>
    <row r="39" spans="1:6" x14ac:dyDescent="0.25">
      <c r="A39" s="74">
        <v>7227</v>
      </c>
      <c r="B39" s="69" t="s">
        <v>148</v>
      </c>
      <c r="C39" s="499">
        <v>0</v>
      </c>
      <c r="D39" s="501">
        <v>1600</v>
      </c>
      <c r="E39" s="500" t="e">
        <f t="shared" si="2"/>
        <v>#DIV/0!</v>
      </c>
      <c r="F39" s="499">
        <f t="shared" si="3"/>
        <v>1600</v>
      </c>
    </row>
    <row r="40" spans="1:6" x14ac:dyDescent="0.25">
      <c r="A40" s="74"/>
      <c r="B40" s="87" t="s">
        <v>113</v>
      </c>
      <c r="C40" s="88">
        <f>C14+C17+C20+C23+C26+C28+C31+C32+C35+C15+C36</f>
        <v>1252890.1499999999</v>
      </c>
      <c r="D40" s="88">
        <f>D11+D36</f>
        <v>297532.15000000002</v>
      </c>
      <c r="E40" s="147">
        <f>D40/C40*100</f>
        <v>23.747664549841023</v>
      </c>
      <c r="F40" s="62">
        <f>C40+D40</f>
        <v>1550422.2999999998</v>
      </c>
    </row>
    <row r="41" spans="1:6" x14ac:dyDescent="0.25">
      <c r="A41" s="75"/>
      <c r="B41" s="64" t="s">
        <v>114</v>
      </c>
      <c r="C41" s="88">
        <f>C40+27250</f>
        <v>1280140.1499999999</v>
      </c>
      <c r="D41" s="88">
        <f>D40+1737.68</f>
        <v>299269.83</v>
      </c>
      <c r="E41" s="147">
        <f>D41/C41*100</f>
        <v>23.377895771802802</v>
      </c>
      <c r="F41" s="62">
        <f>C41+D41</f>
        <v>1579409.98</v>
      </c>
    </row>
    <row r="42" spans="1:6" x14ac:dyDescent="0.25">
      <c r="A42" s="76"/>
      <c r="B42" s="18"/>
      <c r="C42" s="62"/>
      <c r="D42" s="62"/>
      <c r="E42" s="10"/>
      <c r="F42" s="10"/>
    </row>
    <row r="43" spans="1:6" x14ac:dyDescent="0.25">
      <c r="A43" s="77"/>
      <c r="B43" s="26"/>
      <c r="C43" s="62"/>
      <c r="D43" s="62"/>
      <c r="E43" s="10"/>
      <c r="F43" s="10"/>
    </row>
    <row r="44" spans="1:6" x14ac:dyDescent="0.25">
      <c r="A44" s="75"/>
      <c r="B44" s="27"/>
      <c r="C44" s="86"/>
      <c r="D44" s="86"/>
      <c r="E44" s="11"/>
      <c r="F44" s="11"/>
    </row>
    <row r="45" spans="1:6" x14ac:dyDescent="0.25">
      <c r="A45" s="75"/>
      <c r="B45" s="14"/>
      <c r="C45" s="86"/>
      <c r="D45" s="86"/>
      <c r="E45" s="11"/>
      <c r="F45" s="11"/>
    </row>
    <row r="47" spans="1:6" ht="15.75" customHeight="1" x14ac:dyDescent="0.25">
      <c r="A47" s="514" t="s">
        <v>86</v>
      </c>
      <c r="B47" s="514"/>
      <c r="C47" s="514"/>
      <c r="D47" s="514"/>
      <c r="E47" s="514"/>
      <c r="F47" s="514"/>
    </row>
    <row r="48" spans="1:6" ht="18" x14ac:dyDescent="0.25">
      <c r="A48" s="5"/>
      <c r="B48" s="5"/>
      <c r="C48" s="6"/>
    </row>
    <row r="49" spans="1:9" ht="38.25" x14ac:dyDescent="0.25">
      <c r="A49" s="24" t="s">
        <v>115</v>
      </c>
      <c r="B49" s="23" t="s">
        <v>96</v>
      </c>
      <c r="C49" s="4" t="s">
        <v>189</v>
      </c>
      <c r="D49" s="4" t="s">
        <v>190</v>
      </c>
      <c r="E49" s="4" t="s">
        <v>191</v>
      </c>
      <c r="F49" s="4" t="s">
        <v>192</v>
      </c>
    </row>
    <row r="50" spans="1:9" x14ac:dyDescent="0.25">
      <c r="A50" s="67">
        <v>1</v>
      </c>
      <c r="B50" s="68">
        <v>2</v>
      </c>
      <c r="C50" s="92">
        <v>3</v>
      </c>
      <c r="D50" s="92">
        <v>4</v>
      </c>
      <c r="E50" s="4">
        <v>5</v>
      </c>
      <c r="F50" s="4">
        <v>6</v>
      </c>
      <c r="H50"/>
      <c r="I50"/>
    </row>
    <row r="51" spans="1:9" ht="15.75" customHeight="1" x14ac:dyDescent="0.25">
      <c r="A51" s="71">
        <v>3</v>
      </c>
      <c r="B51" s="70" t="s">
        <v>18</v>
      </c>
      <c r="C51" s="62">
        <f>C52+C62+C94+C98</f>
        <v>1178518.1000000001</v>
      </c>
      <c r="D51" s="62">
        <f>D52+D62+D94+D98</f>
        <v>302416.10000000003</v>
      </c>
      <c r="E51" s="147">
        <f t="shared" ref="E51" si="4">D51/C51*100</f>
        <v>25.660708986989679</v>
      </c>
      <c r="F51" s="62">
        <f>C51+D51</f>
        <v>1480934.2000000002</v>
      </c>
      <c r="H51"/>
      <c r="I51"/>
    </row>
    <row r="52" spans="1:9" ht="15.75" customHeight="1" x14ac:dyDescent="0.25">
      <c r="A52" s="72">
        <v>31</v>
      </c>
      <c r="B52" s="91" t="s">
        <v>19</v>
      </c>
      <c r="C52" s="176">
        <f>C53+C57+C59</f>
        <v>970263.93</v>
      </c>
      <c r="D52" s="176">
        <f>D53+D57+D59</f>
        <v>228906.07</v>
      </c>
      <c r="E52" s="177">
        <f t="shared" ref="E52:E115" si="5">D52/C52*100</f>
        <v>23.59214466521496</v>
      </c>
      <c r="F52" s="176">
        <f>C52+D52</f>
        <v>1199170</v>
      </c>
      <c r="H52"/>
      <c r="I52"/>
    </row>
    <row r="53" spans="1:9" ht="15.75" customHeight="1" x14ac:dyDescent="0.25">
      <c r="A53" s="72">
        <v>311</v>
      </c>
      <c r="B53" s="90" t="s">
        <v>48</v>
      </c>
      <c r="C53" s="499">
        <v>798540</v>
      </c>
      <c r="D53" s="499">
        <f>SUM(D54:D56)</f>
        <v>220900</v>
      </c>
      <c r="E53" s="500">
        <f t="shared" si="5"/>
        <v>27.662984947529239</v>
      </c>
      <c r="F53" s="499">
        <f t="shared" ref="F53:F115" si="6">C53+D53</f>
        <v>1019440</v>
      </c>
      <c r="H53"/>
      <c r="I53"/>
    </row>
    <row r="54" spans="1:9" x14ac:dyDescent="0.25">
      <c r="A54" s="82">
        <v>3111</v>
      </c>
      <c r="B54" s="78" t="s">
        <v>117</v>
      </c>
      <c r="C54" s="499">
        <v>798540</v>
      </c>
      <c r="D54" s="499">
        <f>218560+2340</f>
        <v>220900</v>
      </c>
      <c r="E54" s="500">
        <f t="shared" si="5"/>
        <v>27.662984947529239</v>
      </c>
      <c r="F54" s="499">
        <f t="shared" si="6"/>
        <v>1019440</v>
      </c>
      <c r="H54"/>
      <c r="I54"/>
    </row>
    <row r="55" spans="1:9" x14ac:dyDescent="0.25">
      <c r="A55" s="82">
        <v>3113</v>
      </c>
      <c r="B55" s="78" t="s">
        <v>141</v>
      </c>
      <c r="C55" s="499">
        <v>0</v>
      </c>
      <c r="D55" s="499">
        <v>0</v>
      </c>
      <c r="E55" s="500" t="e">
        <f t="shared" si="5"/>
        <v>#DIV/0!</v>
      </c>
      <c r="F55" s="499">
        <f t="shared" si="6"/>
        <v>0</v>
      </c>
      <c r="H55"/>
      <c r="I55"/>
    </row>
    <row r="56" spans="1:9" x14ac:dyDescent="0.25">
      <c r="A56" s="82">
        <v>3114</v>
      </c>
      <c r="B56" s="78" t="s">
        <v>142</v>
      </c>
      <c r="C56" s="499">
        <v>0</v>
      </c>
      <c r="D56" s="499">
        <v>0</v>
      </c>
      <c r="E56" s="500" t="e">
        <f t="shared" si="5"/>
        <v>#DIV/0!</v>
      </c>
      <c r="F56" s="499">
        <f t="shared" si="6"/>
        <v>0</v>
      </c>
      <c r="H56"/>
      <c r="I56"/>
    </row>
    <row r="57" spans="1:9" x14ac:dyDescent="0.25">
      <c r="A57" s="82">
        <v>312</v>
      </c>
      <c r="B57" s="84" t="s">
        <v>49</v>
      </c>
      <c r="C57" s="499">
        <v>31523.93</v>
      </c>
      <c r="D57" s="499">
        <v>-2393.9299999999998</v>
      </c>
      <c r="E57" s="500">
        <f t="shared" si="5"/>
        <v>-7.5940087419303364</v>
      </c>
      <c r="F57" s="499">
        <f t="shared" si="6"/>
        <v>29130</v>
      </c>
      <c r="H57"/>
      <c r="I57"/>
    </row>
    <row r="58" spans="1:9" x14ac:dyDescent="0.25">
      <c r="A58" s="82">
        <v>3121</v>
      </c>
      <c r="B58" s="78" t="s">
        <v>49</v>
      </c>
      <c r="C58" s="502">
        <v>31523.93</v>
      </c>
      <c r="D58" s="499">
        <f>-350-2043.93</f>
        <v>-2393.9300000000003</v>
      </c>
      <c r="E58" s="500">
        <f t="shared" si="5"/>
        <v>-7.5940087419303373</v>
      </c>
      <c r="F58" s="499">
        <f t="shared" si="6"/>
        <v>29130</v>
      </c>
      <c r="H58"/>
      <c r="I58"/>
    </row>
    <row r="59" spans="1:9" x14ac:dyDescent="0.25">
      <c r="A59" s="82">
        <v>313</v>
      </c>
      <c r="B59" s="84" t="s">
        <v>50</v>
      </c>
      <c r="C59" s="502">
        <v>140200</v>
      </c>
      <c r="D59" s="499">
        <v>10400</v>
      </c>
      <c r="E59" s="500">
        <f t="shared" si="5"/>
        <v>7.4179743223965771</v>
      </c>
      <c r="F59" s="499">
        <f t="shared" si="6"/>
        <v>150600</v>
      </c>
      <c r="H59"/>
      <c r="I59"/>
    </row>
    <row r="60" spans="1:9" x14ac:dyDescent="0.25">
      <c r="A60" s="82">
        <v>3132</v>
      </c>
      <c r="B60" s="78" t="s">
        <v>118</v>
      </c>
      <c r="C60" s="499">
        <v>140200</v>
      </c>
      <c r="D60" s="499">
        <v>10400</v>
      </c>
      <c r="E60" s="500">
        <f t="shared" si="5"/>
        <v>7.4179743223965771</v>
      </c>
      <c r="F60" s="499">
        <f t="shared" si="6"/>
        <v>150600</v>
      </c>
      <c r="H60"/>
      <c r="I60"/>
    </row>
    <row r="61" spans="1:9" x14ac:dyDescent="0.25">
      <c r="A61" s="82">
        <v>3133</v>
      </c>
      <c r="B61" s="78" t="s">
        <v>143</v>
      </c>
      <c r="C61" s="499">
        <v>0</v>
      </c>
      <c r="D61" s="499">
        <v>0</v>
      </c>
      <c r="E61" s="500" t="e">
        <f t="shared" si="5"/>
        <v>#DIV/0!</v>
      </c>
      <c r="F61" s="499">
        <f t="shared" si="6"/>
        <v>0</v>
      </c>
      <c r="H61"/>
      <c r="I61"/>
    </row>
    <row r="62" spans="1:9" x14ac:dyDescent="0.25">
      <c r="A62" s="82">
        <v>32</v>
      </c>
      <c r="B62" s="91" t="s">
        <v>31</v>
      </c>
      <c r="C62" s="176">
        <f>C63+C67+C74+C84+C86</f>
        <v>206930.56</v>
      </c>
      <c r="D62" s="176">
        <f>D63+D67+D74+D84+D86</f>
        <v>73103.5</v>
      </c>
      <c r="E62" s="177">
        <f t="shared" si="5"/>
        <v>35.327551425946943</v>
      </c>
      <c r="F62" s="176">
        <f t="shared" si="6"/>
        <v>280034.06</v>
      </c>
      <c r="H62"/>
      <c r="I62"/>
    </row>
    <row r="63" spans="1:9" x14ac:dyDescent="0.25">
      <c r="A63" s="82">
        <v>321</v>
      </c>
      <c r="B63" s="90" t="s">
        <v>51</v>
      </c>
      <c r="C63" s="176">
        <f>C64+C65+C66</f>
        <v>44928.02</v>
      </c>
      <c r="D63" s="176">
        <f>D64+D65+D66</f>
        <v>49286.700000000004</v>
      </c>
      <c r="E63" s="177">
        <f t="shared" si="5"/>
        <v>109.701473601552</v>
      </c>
      <c r="F63" s="176">
        <f>F64+F65+F66</f>
        <v>94214.720000000001</v>
      </c>
      <c r="H63"/>
      <c r="I63"/>
    </row>
    <row r="64" spans="1:9" x14ac:dyDescent="0.25">
      <c r="A64" s="82">
        <v>3211</v>
      </c>
      <c r="B64" s="78" t="s">
        <v>119</v>
      </c>
      <c r="C64" s="499">
        <v>10858.07</v>
      </c>
      <c r="D64" s="499">
        <f>1310-15+1200+32479.49+1000+1583.15</f>
        <v>37557.640000000007</v>
      </c>
      <c r="E64" s="500">
        <f t="shared" si="5"/>
        <v>345.89609387303642</v>
      </c>
      <c r="F64" s="499">
        <f t="shared" si="6"/>
        <v>48415.710000000006</v>
      </c>
      <c r="H64"/>
      <c r="I64"/>
    </row>
    <row r="65" spans="1:9" x14ac:dyDescent="0.25">
      <c r="A65" s="83">
        <v>3212</v>
      </c>
      <c r="B65" s="79" t="s">
        <v>120</v>
      </c>
      <c r="C65" s="502">
        <v>33406.339999999997</v>
      </c>
      <c r="D65" s="499">
        <f>10000-265.45</f>
        <v>9734.5499999999993</v>
      </c>
      <c r="E65" s="500">
        <f t="shared" si="5"/>
        <v>29.139827948826479</v>
      </c>
      <c r="F65" s="499">
        <f t="shared" si="6"/>
        <v>43140.89</v>
      </c>
      <c r="H65"/>
      <c r="I65"/>
    </row>
    <row r="66" spans="1:9" x14ac:dyDescent="0.25">
      <c r="A66" s="83">
        <v>3213</v>
      </c>
      <c r="B66" s="79" t="s">
        <v>121</v>
      </c>
      <c r="C66" s="502">
        <v>663.61</v>
      </c>
      <c r="D66" s="499">
        <f>1194.51+300+500</f>
        <v>1994.51</v>
      </c>
      <c r="E66" s="500">
        <f t="shared" si="5"/>
        <v>300.55454257771885</v>
      </c>
      <c r="F66" s="499">
        <f t="shared" si="6"/>
        <v>2658.12</v>
      </c>
      <c r="H66"/>
      <c r="I66"/>
    </row>
    <row r="67" spans="1:9" x14ac:dyDescent="0.25">
      <c r="A67" s="83">
        <v>322</v>
      </c>
      <c r="B67" s="84" t="s">
        <v>52</v>
      </c>
      <c r="C67" s="503">
        <f>C68+C69+C70+C71+C72+C73</f>
        <v>35950.720000000001</v>
      </c>
      <c r="D67" s="503">
        <f>D68+D69+D70+D71+D72+D73</f>
        <v>-167.65999999999997</v>
      </c>
      <c r="E67" s="179">
        <f t="shared" si="5"/>
        <v>-0.46636061809054163</v>
      </c>
      <c r="F67" s="178">
        <f t="shared" si="6"/>
        <v>35783.06</v>
      </c>
      <c r="H67"/>
      <c r="I67"/>
    </row>
    <row r="68" spans="1:9" x14ac:dyDescent="0.25">
      <c r="A68" s="83">
        <v>3221</v>
      </c>
      <c r="B68" s="79" t="s">
        <v>122</v>
      </c>
      <c r="C68" s="499">
        <f>7803.65+3875</f>
        <v>11678.65</v>
      </c>
      <c r="D68" s="499">
        <f>42.47-70+240</f>
        <v>212.47</v>
      </c>
      <c r="E68" s="500">
        <f t="shared" si="5"/>
        <v>1.8193027447521759</v>
      </c>
      <c r="F68" s="499">
        <f t="shared" si="6"/>
        <v>11891.119999999999</v>
      </c>
      <c r="H68"/>
      <c r="I68"/>
    </row>
    <row r="69" spans="1:9" x14ac:dyDescent="0.25">
      <c r="A69" s="83">
        <v>3222</v>
      </c>
      <c r="B69" s="79" t="s">
        <v>123</v>
      </c>
      <c r="C69" s="502">
        <v>7381.68</v>
      </c>
      <c r="D69" s="499">
        <f>-361.49-335</f>
        <v>-696.49</v>
      </c>
      <c r="E69" s="500">
        <f t="shared" si="5"/>
        <v>-9.435385982594747</v>
      </c>
      <c r="F69" s="499">
        <f t="shared" si="6"/>
        <v>6685.1900000000005</v>
      </c>
      <c r="H69"/>
      <c r="I69"/>
    </row>
    <row r="70" spans="1:9" x14ac:dyDescent="0.25">
      <c r="A70" s="83">
        <v>3223</v>
      </c>
      <c r="B70" s="79" t="s">
        <v>124</v>
      </c>
      <c r="C70" s="499">
        <v>13401.39</v>
      </c>
      <c r="D70" s="499">
        <f>1000+4000-1000-4000</f>
        <v>0</v>
      </c>
      <c r="E70" s="500">
        <f t="shared" si="5"/>
        <v>0</v>
      </c>
      <c r="F70" s="499">
        <f t="shared" si="6"/>
        <v>13401.39</v>
      </c>
      <c r="H70"/>
      <c r="I70"/>
    </row>
    <row r="71" spans="1:9" x14ac:dyDescent="0.25">
      <c r="A71" s="83">
        <v>3224</v>
      </c>
      <c r="B71" s="79" t="s">
        <v>125</v>
      </c>
      <c r="C71" s="499">
        <f>2190.84-1000</f>
        <v>1190.8400000000001</v>
      </c>
      <c r="D71" s="499">
        <v>-243.84</v>
      </c>
      <c r="E71" s="500">
        <f t="shared" si="5"/>
        <v>-20.476302441973733</v>
      </c>
      <c r="F71" s="499">
        <f t="shared" si="6"/>
        <v>947.00000000000011</v>
      </c>
    </row>
    <row r="72" spans="1:9" x14ac:dyDescent="0.25">
      <c r="A72" s="83">
        <v>3225</v>
      </c>
      <c r="B72" s="79" t="s">
        <v>126</v>
      </c>
      <c r="C72" s="502">
        <f>2563.61-265.45</f>
        <v>2298.1600000000003</v>
      </c>
      <c r="D72" s="499">
        <f>332.2-300-1000+980+116+432</f>
        <v>560.20000000000005</v>
      </c>
      <c r="E72" s="500">
        <f t="shared" si="5"/>
        <v>24.376022557176174</v>
      </c>
      <c r="F72" s="499">
        <f t="shared" si="6"/>
        <v>2858.3600000000006</v>
      </c>
    </row>
    <row r="73" spans="1:9" x14ac:dyDescent="0.25">
      <c r="A73" s="83">
        <v>3227</v>
      </c>
      <c r="B73" s="79" t="s">
        <v>157</v>
      </c>
      <c r="C73" s="502">
        <v>0</v>
      </c>
      <c r="D73" s="499"/>
      <c r="E73" s="500" t="e">
        <f t="shared" si="5"/>
        <v>#DIV/0!</v>
      </c>
      <c r="F73" s="499">
        <f t="shared" si="6"/>
        <v>0</v>
      </c>
    </row>
    <row r="74" spans="1:9" ht="15.75" customHeight="1" x14ac:dyDescent="0.25">
      <c r="A74" s="83">
        <v>323</v>
      </c>
      <c r="B74" s="90" t="s">
        <v>53</v>
      </c>
      <c r="C74" s="503">
        <f>SUM(C75:C83)</f>
        <v>105138.26</v>
      </c>
      <c r="D74" s="503">
        <f>SUM(D75:D83)</f>
        <v>12087.710000000001</v>
      </c>
      <c r="E74" s="179">
        <f t="shared" si="5"/>
        <v>11.496965995062123</v>
      </c>
      <c r="F74" s="178">
        <f t="shared" si="6"/>
        <v>117225.97</v>
      </c>
    </row>
    <row r="75" spans="1:9" ht="15.75" customHeight="1" x14ac:dyDescent="0.25">
      <c r="A75" s="83">
        <v>3231</v>
      </c>
      <c r="B75" s="79" t="s">
        <v>127</v>
      </c>
      <c r="C75" s="499">
        <v>18601.5</v>
      </c>
      <c r="D75" s="499">
        <f>12000-2315-1000-200+24.5+200</f>
        <v>8709.5</v>
      </c>
      <c r="E75" s="500">
        <f t="shared" si="5"/>
        <v>46.821492890358307</v>
      </c>
      <c r="F75" s="499">
        <f t="shared" si="6"/>
        <v>27311</v>
      </c>
    </row>
    <row r="76" spans="1:9" x14ac:dyDescent="0.25">
      <c r="A76" s="83">
        <v>3232</v>
      </c>
      <c r="B76" s="79" t="s">
        <v>128</v>
      </c>
      <c r="C76" s="502">
        <v>36611.599999999999</v>
      </c>
      <c r="D76" s="499">
        <f>133-1000+2305.49</f>
        <v>1438.4899999999998</v>
      </c>
      <c r="E76" s="500">
        <f t="shared" si="5"/>
        <v>3.9290552720995526</v>
      </c>
      <c r="F76" s="499">
        <f t="shared" si="6"/>
        <v>38050.089999999997</v>
      </c>
    </row>
    <row r="77" spans="1:9" x14ac:dyDescent="0.25">
      <c r="A77" s="83">
        <v>3233</v>
      </c>
      <c r="B77" s="79" t="s">
        <v>158</v>
      </c>
      <c r="C77" s="502">
        <v>1562.72</v>
      </c>
      <c r="D77" s="499">
        <f>-132.72</f>
        <v>-132.72</v>
      </c>
      <c r="E77" s="500">
        <f t="shared" si="5"/>
        <v>-8.4928842019043707</v>
      </c>
      <c r="F77" s="499">
        <f t="shared" si="6"/>
        <v>1430</v>
      </c>
    </row>
    <row r="78" spans="1:9" x14ac:dyDescent="0.25">
      <c r="A78" s="83">
        <v>3234</v>
      </c>
      <c r="B78" s="80" t="s">
        <v>129</v>
      </c>
      <c r="C78" s="499">
        <v>2654.46</v>
      </c>
      <c r="D78" s="499">
        <f>500+700</f>
        <v>1200</v>
      </c>
      <c r="E78" s="500">
        <f t="shared" si="5"/>
        <v>45.206934743789695</v>
      </c>
      <c r="F78" s="499">
        <f t="shared" si="6"/>
        <v>3854.46</v>
      </c>
    </row>
    <row r="79" spans="1:9" x14ac:dyDescent="0.25">
      <c r="A79" s="83">
        <v>3235</v>
      </c>
      <c r="B79" s="80" t="s">
        <v>144</v>
      </c>
      <c r="C79" s="499">
        <v>13272.28</v>
      </c>
      <c r="D79" s="499">
        <v>0</v>
      </c>
      <c r="E79" s="500">
        <f t="shared" si="5"/>
        <v>0</v>
      </c>
      <c r="F79" s="499">
        <f t="shared" si="6"/>
        <v>13272.28</v>
      </c>
    </row>
    <row r="80" spans="1:9" x14ac:dyDescent="0.25">
      <c r="A80" s="83">
        <v>3236</v>
      </c>
      <c r="B80" s="80" t="s">
        <v>159</v>
      </c>
      <c r="C80" s="499">
        <f>2389.01+1485.99</f>
        <v>3875</v>
      </c>
      <c r="D80" s="499">
        <f>-575+1000</f>
        <v>425</v>
      </c>
      <c r="E80" s="500">
        <f t="shared" si="5"/>
        <v>10.967741935483872</v>
      </c>
      <c r="F80" s="499">
        <f t="shared" si="6"/>
        <v>4300</v>
      </c>
    </row>
    <row r="81" spans="1:6" x14ac:dyDescent="0.25">
      <c r="A81" s="83">
        <v>3237</v>
      </c>
      <c r="B81" s="80" t="s">
        <v>130</v>
      </c>
      <c r="C81" s="502">
        <v>26065.45</v>
      </c>
      <c r="D81" s="499">
        <f>250+80-11813.27+2163.43</f>
        <v>-9319.84</v>
      </c>
      <c r="E81" s="500">
        <f t="shared" si="5"/>
        <v>-35.755530788841163</v>
      </c>
      <c r="F81" s="499">
        <f t="shared" si="6"/>
        <v>16745.61</v>
      </c>
    </row>
    <row r="82" spans="1:6" x14ac:dyDescent="0.25">
      <c r="A82" s="83">
        <v>3238</v>
      </c>
      <c r="B82" s="80" t="s">
        <v>131</v>
      </c>
      <c r="C82" s="499">
        <v>1327.23</v>
      </c>
      <c r="D82" s="499">
        <f>100</f>
        <v>100</v>
      </c>
      <c r="E82" s="500">
        <f t="shared" si="5"/>
        <v>7.5344891239649492</v>
      </c>
      <c r="F82" s="499">
        <f t="shared" si="6"/>
        <v>1427.23</v>
      </c>
    </row>
    <row r="83" spans="1:6" x14ac:dyDescent="0.25">
      <c r="A83" s="83">
        <v>3239</v>
      </c>
      <c r="B83" s="80" t="s">
        <v>132</v>
      </c>
      <c r="C83" s="502">
        <v>1168.02</v>
      </c>
      <c r="D83" s="499">
        <f>250-132.72-950+10500</f>
        <v>9667.2800000000007</v>
      </c>
      <c r="E83" s="500">
        <f t="shared" si="5"/>
        <v>827.66390986455713</v>
      </c>
      <c r="F83" s="499">
        <f t="shared" si="6"/>
        <v>10835.300000000001</v>
      </c>
    </row>
    <row r="84" spans="1:6" x14ac:dyDescent="0.25">
      <c r="A84" s="83">
        <v>324</v>
      </c>
      <c r="B84" s="80" t="s">
        <v>63</v>
      </c>
      <c r="C84" s="503">
        <v>4980</v>
      </c>
      <c r="D84" s="503">
        <v>6020</v>
      </c>
      <c r="E84" s="179">
        <f t="shared" si="5"/>
        <v>120.88353413654617</v>
      </c>
      <c r="F84" s="178">
        <f t="shared" si="6"/>
        <v>11000</v>
      </c>
    </row>
    <row r="85" spans="1:6" x14ac:dyDescent="0.25">
      <c r="A85" s="83">
        <v>3241</v>
      </c>
      <c r="B85" s="80" t="s">
        <v>163</v>
      </c>
      <c r="C85" s="502">
        <v>4980</v>
      </c>
      <c r="D85" s="499">
        <v>6020</v>
      </c>
      <c r="E85" s="500">
        <f t="shared" si="5"/>
        <v>120.88353413654617</v>
      </c>
      <c r="F85" s="499">
        <f t="shared" si="6"/>
        <v>11000</v>
      </c>
    </row>
    <row r="86" spans="1:6" x14ac:dyDescent="0.25">
      <c r="A86" s="83">
        <v>329</v>
      </c>
      <c r="B86" s="90" t="s">
        <v>54</v>
      </c>
      <c r="C86" s="178">
        <f>SUM(C87:C93)</f>
        <v>15933.56</v>
      </c>
      <c r="D86" s="178">
        <f>SUM(D87:D93)</f>
        <v>5876.75</v>
      </c>
      <c r="E86" s="179">
        <f t="shared" si="5"/>
        <v>36.882843507665584</v>
      </c>
      <c r="F86" s="178">
        <f t="shared" si="6"/>
        <v>21810.309999999998</v>
      </c>
    </row>
    <row r="87" spans="1:6" x14ac:dyDescent="0.25">
      <c r="A87" s="83">
        <v>3291</v>
      </c>
      <c r="B87" s="80" t="s">
        <v>145</v>
      </c>
      <c r="C87" s="499">
        <v>2007.75</v>
      </c>
      <c r="D87" s="499">
        <f>-70+350</f>
        <v>280</v>
      </c>
      <c r="E87" s="500">
        <f t="shared" si="5"/>
        <v>13.945959407296726</v>
      </c>
      <c r="F87" s="499">
        <f t="shared" si="6"/>
        <v>2287.75</v>
      </c>
    </row>
    <row r="88" spans="1:6" x14ac:dyDescent="0.25">
      <c r="A88" s="83">
        <v>3292</v>
      </c>
      <c r="B88" s="80" t="s">
        <v>133</v>
      </c>
      <c r="C88" s="499">
        <v>2160</v>
      </c>
      <c r="D88" s="499">
        <f>100+520+410+100</f>
        <v>1130</v>
      </c>
      <c r="E88" s="500">
        <f t="shared" si="5"/>
        <v>52.314814814814817</v>
      </c>
      <c r="F88" s="499">
        <f t="shared" si="6"/>
        <v>3290</v>
      </c>
    </row>
    <row r="89" spans="1:6" ht="15.75" customHeight="1" x14ac:dyDescent="0.25">
      <c r="A89" s="83">
        <v>3293</v>
      </c>
      <c r="B89" s="80" t="s">
        <v>134</v>
      </c>
      <c r="C89" s="502">
        <v>1462.72</v>
      </c>
      <c r="D89" s="499">
        <f>-500+78.97+150</f>
        <v>-271.02999999999997</v>
      </c>
      <c r="E89" s="500">
        <f t="shared" si="5"/>
        <v>-18.529178516735943</v>
      </c>
      <c r="F89" s="499">
        <f t="shared" si="6"/>
        <v>1191.69</v>
      </c>
    </row>
    <row r="90" spans="1:6" ht="15.75" customHeight="1" x14ac:dyDescent="0.25">
      <c r="A90" s="83">
        <v>3294</v>
      </c>
      <c r="B90" s="80" t="s">
        <v>135</v>
      </c>
      <c r="C90" s="502">
        <v>0</v>
      </c>
      <c r="D90" s="499">
        <v>13.27</v>
      </c>
      <c r="E90" s="500" t="e">
        <f t="shared" si="5"/>
        <v>#DIV/0!</v>
      </c>
      <c r="F90" s="499">
        <f t="shared" si="6"/>
        <v>13.27</v>
      </c>
    </row>
    <row r="91" spans="1:6" x14ac:dyDescent="0.25">
      <c r="A91" s="83">
        <v>3295</v>
      </c>
      <c r="B91" s="80" t="s">
        <v>136</v>
      </c>
      <c r="C91" s="499">
        <v>3003.27</v>
      </c>
      <c r="D91" s="499">
        <f>410</f>
        <v>410</v>
      </c>
      <c r="E91" s="500">
        <f t="shared" si="5"/>
        <v>13.651786219687207</v>
      </c>
      <c r="F91" s="499">
        <f t="shared" si="6"/>
        <v>3413.27</v>
      </c>
    </row>
    <row r="92" spans="1:6" x14ac:dyDescent="0.25">
      <c r="A92" s="83">
        <v>3296</v>
      </c>
      <c r="B92" s="80" t="s">
        <v>137</v>
      </c>
      <c r="C92" s="502">
        <v>0</v>
      </c>
      <c r="D92" s="499">
        <v>0</v>
      </c>
      <c r="E92" s="500" t="e">
        <f t="shared" si="5"/>
        <v>#DIV/0!</v>
      </c>
      <c r="F92" s="499">
        <f t="shared" si="6"/>
        <v>0</v>
      </c>
    </row>
    <row r="93" spans="1:6" x14ac:dyDescent="0.25">
      <c r="A93" s="83">
        <v>3299</v>
      </c>
      <c r="B93" s="80" t="s">
        <v>138</v>
      </c>
      <c r="C93" s="499">
        <v>7299.82</v>
      </c>
      <c r="D93" s="499">
        <f>-600+3376.51+1000+278+260</f>
        <v>4314.51</v>
      </c>
      <c r="E93" s="500">
        <f t="shared" si="5"/>
        <v>59.104334079470455</v>
      </c>
      <c r="F93" s="499">
        <f t="shared" si="6"/>
        <v>11614.33</v>
      </c>
    </row>
    <row r="94" spans="1:6" x14ac:dyDescent="0.25">
      <c r="A94" s="83">
        <v>34</v>
      </c>
      <c r="B94" s="84" t="s">
        <v>55</v>
      </c>
      <c r="C94" s="178">
        <v>1323.6100000000001</v>
      </c>
      <c r="D94" s="178">
        <v>-130</v>
      </c>
      <c r="E94" s="179">
        <f t="shared" si="5"/>
        <v>-9.8216241944379377</v>
      </c>
      <c r="F94" s="178">
        <f t="shared" si="6"/>
        <v>1193.6100000000001</v>
      </c>
    </row>
    <row r="95" spans="1:6" x14ac:dyDescent="0.25">
      <c r="A95" s="83">
        <v>343</v>
      </c>
      <c r="B95" s="84" t="s">
        <v>56</v>
      </c>
      <c r="C95" s="499">
        <v>1323.6100000000001</v>
      </c>
      <c r="D95" s="499">
        <v>-130</v>
      </c>
      <c r="E95" s="500">
        <f t="shared" si="5"/>
        <v>-9.8216241944379377</v>
      </c>
      <c r="F95" s="499">
        <f t="shared" si="6"/>
        <v>1193.6100000000001</v>
      </c>
    </row>
    <row r="96" spans="1:6" x14ac:dyDescent="0.25">
      <c r="A96" s="83">
        <v>3431</v>
      </c>
      <c r="B96" s="81" t="s">
        <v>139</v>
      </c>
      <c r="C96" s="499">
        <v>1323.6100000000001</v>
      </c>
      <c r="D96" s="499">
        <f>300-300-130</f>
        <v>-130</v>
      </c>
      <c r="E96" s="500">
        <f t="shared" si="5"/>
        <v>-9.8216241944379377</v>
      </c>
      <c r="F96" s="499">
        <f t="shared" si="6"/>
        <v>1193.6100000000001</v>
      </c>
    </row>
    <row r="97" spans="1:6" x14ac:dyDescent="0.25">
      <c r="A97" s="83">
        <v>3433</v>
      </c>
      <c r="B97" s="80" t="s">
        <v>140</v>
      </c>
      <c r="C97" s="502">
        <v>0</v>
      </c>
      <c r="D97" s="499">
        <v>0</v>
      </c>
      <c r="E97" s="500" t="e">
        <f t="shared" si="5"/>
        <v>#DIV/0!</v>
      </c>
      <c r="F97" s="499">
        <f t="shared" si="6"/>
        <v>0</v>
      </c>
    </row>
    <row r="98" spans="1:6" x14ac:dyDescent="0.25">
      <c r="A98" s="83">
        <v>38</v>
      </c>
      <c r="B98" s="80" t="s">
        <v>146</v>
      </c>
      <c r="C98" s="503">
        <v>0</v>
      </c>
      <c r="D98" s="178">
        <v>536.53</v>
      </c>
      <c r="E98" s="179" t="e">
        <f t="shared" si="5"/>
        <v>#DIV/0!</v>
      </c>
      <c r="F98" s="178">
        <f t="shared" si="6"/>
        <v>536.53</v>
      </c>
    </row>
    <row r="99" spans="1:6" x14ac:dyDescent="0.25">
      <c r="A99" s="83">
        <v>381</v>
      </c>
      <c r="B99" s="80" t="s">
        <v>109</v>
      </c>
      <c r="C99" s="502">
        <v>0</v>
      </c>
      <c r="D99" s="499">
        <v>536.53</v>
      </c>
      <c r="E99" s="500" t="e">
        <f t="shared" si="5"/>
        <v>#DIV/0!</v>
      </c>
      <c r="F99" s="499">
        <f t="shared" si="6"/>
        <v>536.53</v>
      </c>
    </row>
    <row r="100" spans="1:6" x14ac:dyDescent="0.25">
      <c r="A100" s="83">
        <v>3812</v>
      </c>
      <c r="B100" s="80" t="s">
        <v>147</v>
      </c>
      <c r="C100" s="502">
        <v>0</v>
      </c>
      <c r="D100" s="499">
        <v>536.53</v>
      </c>
      <c r="E100" s="500" t="e">
        <f t="shared" si="5"/>
        <v>#DIV/0!</v>
      </c>
      <c r="F100" s="499">
        <f t="shared" si="6"/>
        <v>536.53</v>
      </c>
    </row>
    <row r="101" spans="1:6" x14ac:dyDescent="0.25">
      <c r="A101" s="83">
        <v>4</v>
      </c>
      <c r="B101" s="91" t="s">
        <v>20</v>
      </c>
      <c r="C101" s="503">
        <f>C102+C111</f>
        <v>101622.04999999999</v>
      </c>
      <c r="D101" s="503">
        <f>D102+D111</f>
        <v>-3169.7599999999998</v>
      </c>
      <c r="E101" s="179">
        <f t="shared" si="5"/>
        <v>-3.119165574794053</v>
      </c>
      <c r="F101" s="178">
        <f t="shared" si="6"/>
        <v>98452.29</v>
      </c>
    </row>
    <row r="102" spans="1:6" x14ac:dyDescent="0.25">
      <c r="A102" s="83">
        <v>42</v>
      </c>
      <c r="B102" s="91" t="s">
        <v>41</v>
      </c>
      <c r="C102" s="178">
        <f>C105+C109+C103</f>
        <v>34122.049999999996</v>
      </c>
      <c r="D102" s="178">
        <f>D105+D109+D103</f>
        <v>-3169.7599999999998</v>
      </c>
      <c r="E102" s="179">
        <f t="shared" si="5"/>
        <v>-9.2894770390407366</v>
      </c>
      <c r="F102" s="178">
        <f t="shared" si="6"/>
        <v>30952.289999999997</v>
      </c>
    </row>
    <row r="103" spans="1:6" x14ac:dyDescent="0.25">
      <c r="A103" s="83">
        <v>421</v>
      </c>
      <c r="B103" s="91" t="s">
        <v>59</v>
      </c>
      <c r="C103" s="178">
        <v>660</v>
      </c>
      <c r="D103" s="178">
        <v>-660</v>
      </c>
      <c r="E103" s="179">
        <f t="shared" si="5"/>
        <v>-100</v>
      </c>
      <c r="F103" s="178">
        <f t="shared" si="6"/>
        <v>0</v>
      </c>
    </row>
    <row r="104" spans="1:6" x14ac:dyDescent="0.25">
      <c r="A104" s="83">
        <v>4212</v>
      </c>
      <c r="B104" s="91" t="s">
        <v>162</v>
      </c>
      <c r="C104" s="499">
        <v>660</v>
      </c>
      <c r="D104" s="499">
        <v>-660</v>
      </c>
      <c r="E104" s="500">
        <f t="shared" si="5"/>
        <v>-100</v>
      </c>
      <c r="F104" s="499">
        <f t="shared" si="6"/>
        <v>0</v>
      </c>
    </row>
    <row r="105" spans="1:6" x14ac:dyDescent="0.25">
      <c r="A105" s="83">
        <v>422</v>
      </c>
      <c r="B105" s="91" t="s">
        <v>60</v>
      </c>
      <c r="C105" s="503">
        <f>C106+C107+C108</f>
        <v>32526.6</v>
      </c>
      <c r="D105" s="503">
        <f>D106+D107+D108</f>
        <v>-2524.31</v>
      </c>
      <c r="E105" s="179">
        <f t="shared" si="5"/>
        <v>-7.7607558121660425</v>
      </c>
      <c r="F105" s="178">
        <f t="shared" si="6"/>
        <v>30002.289999999997</v>
      </c>
    </row>
    <row r="106" spans="1:6" x14ac:dyDescent="0.25">
      <c r="A106" s="83">
        <v>4221</v>
      </c>
      <c r="B106" s="91" t="s">
        <v>153</v>
      </c>
      <c r="C106" s="502">
        <v>6320</v>
      </c>
      <c r="D106" s="499">
        <f>-1600-660-670</f>
        <v>-2930</v>
      </c>
      <c r="E106" s="500">
        <f t="shared" si="5"/>
        <v>-46.360759493670884</v>
      </c>
      <c r="F106" s="499">
        <f t="shared" si="6"/>
        <v>3390</v>
      </c>
    </row>
    <row r="107" spans="1:6" x14ac:dyDescent="0.25">
      <c r="A107" s="83">
        <v>4226</v>
      </c>
      <c r="B107" s="91" t="s">
        <v>154</v>
      </c>
      <c r="C107" s="502">
        <v>0</v>
      </c>
      <c r="D107" s="499">
        <v>0</v>
      </c>
      <c r="E107" s="500" t="e">
        <f t="shared" si="5"/>
        <v>#DIV/0!</v>
      </c>
      <c r="F107" s="499">
        <f t="shared" si="6"/>
        <v>0</v>
      </c>
    </row>
    <row r="108" spans="1:6" x14ac:dyDescent="0.25">
      <c r="A108" s="83">
        <v>4227</v>
      </c>
      <c r="B108" s="80" t="s">
        <v>148</v>
      </c>
      <c r="C108" s="499">
        <v>26206.6</v>
      </c>
      <c r="D108" s="499">
        <f>1900-1900+400-590+595.69</f>
        <v>405.69000000000005</v>
      </c>
      <c r="E108" s="500">
        <f t="shared" si="5"/>
        <v>1.5480451489319487</v>
      </c>
      <c r="F108" s="499">
        <f t="shared" si="6"/>
        <v>26612.289999999997</v>
      </c>
    </row>
    <row r="109" spans="1:6" x14ac:dyDescent="0.25">
      <c r="A109" s="83">
        <v>424</v>
      </c>
      <c r="B109" s="80" t="s">
        <v>160</v>
      </c>
      <c r="C109" s="178">
        <v>935.45</v>
      </c>
      <c r="D109" s="178">
        <v>14.55</v>
      </c>
      <c r="E109" s="179">
        <f t="shared" si="5"/>
        <v>1.5554011438345181</v>
      </c>
      <c r="F109" s="178">
        <f t="shared" si="6"/>
        <v>950</v>
      </c>
    </row>
    <row r="110" spans="1:6" x14ac:dyDescent="0.25">
      <c r="A110" s="83">
        <v>4241</v>
      </c>
      <c r="B110" s="80" t="s">
        <v>161</v>
      </c>
      <c r="C110" s="499">
        <v>935.45</v>
      </c>
      <c r="D110" s="499">
        <f>-270+550-265.45</f>
        <v>14.550000000000011</v>
      </c>
      <c r="E110" s="500">
        <f t="shared" si="5"/>
        <v>1.5554011438345192</v>
      </c>
      <c r="F110" s="499">
        <f t="shared" si="6"/>
        <v>950</v>
      </c>
    </row>
    <row r="111" spans="1:6" ht="15.75" customHeight="1" x14ac:dyDescent="0.25">
      <c r="A111" s="83">
        <v>45</v>
      </c>
      <c r="B111" s="80" t="s">
        <v>149</v>
      </c>
      <c r="C111" s="499">
        <f>C114+C112</f>
        <v>67500</v>
      </c>
      <c r="D111" s="499">
        <v>0</v>
      </c>
      <c r="E111" s="500">
        <f t="shared" si="5"/>
        <v>0</v>
      </c>
      <c r="F111" s="499">
        <f t="shared" si="6"/>
        <v>67500</v>
      </c>
    </row>
    <row r="112" spans="1:6" ht="15.75" customHeight="1" x14ac:dyDescent="0.25">
      <c r="A112" s="83">
        <v>451</v>
      </c>
      <c r="B112" s="80" t="s">
        <v>150</v>
      </c>
      <c r="C112" s="502">
        <v>67500</v>
      </c>
      <c r="D112" s="499">
        <f t="shared" ref="D112:D115" si="7">D113+D119+D122+D125+D130+D134</f>
        <v>0</v>
      </c>
      <c r="E112" s="500">
        <f t="shared" si="5"/>
        <v>0</v>
      </c>
      <c r="F112" s="499">
        <f t="shared" si="6"/>
        <v>67500</v>
      </c>
    </row>
    <row r="113" spans="1:6" ht="15.75" customHeight="1" x14ac:dyDescent="0.25">
      <c r="A113" s="83">
        <v>4511</v>
      </c>
      <c r="B113" s="80" t="s">
        <v>150</v>
      </c>
      <c r="C113" s="502">
        <v>67500</v>
      </c>
      <c r="D113" s="499">
        <f t="shared" si="7"/>
        <v>0</v>
      </c>
      <c r="E113" s="500">
        <f t="shared" si="5"/>
        <v>0</v>
      </c>
      <c r="F113" s="499">
        <f t="shared" si="6"/>
        <v>67500</v>
      </c>
    </row>
    <row r="114" spans="1:6" ht="15.75" customHeight="1" x14ac:dyDescent="0.25">
      <c r="A114" s="83">
        <v>454</v>
      </c>
      <c r="B114" s="80" t="s">
        <v>152</v>
      </c>
      <c r="C114" s="86">
        <v>0</v>
      </c>
      <c r="D114" s="62">
        <f t="shared" si="7"/>
        <v>0</v>
      </c>
      <c r="E114" s="147" t="e">
        <f t="shared" si="5"/>
        <v>#DIV/0!</v>
      </c>
      <c r="F114" s="62">
        <f t="shared" si="6"/>
        <v>0</v>
      </c>
    </row>
    <row r="115" spans="1:6" ht="15.75" customHeight="1" x14ac:dyDescent="0.25">
      <c r="A115" s="83">
        <v>4541</v>
      </c>
      <c r="B115" s="80" t="s">
        <v>152</v>
      </c>
      <c r="C115" s="86">
        <v>0</v>
      </c>
      <c r="D115" s="62">
        <f t="shared" si="7"/>
        <v>0</v>
      </c>
      <c r="E115" s="147" t="e">
        <f t="shared" si="5"/>
        <v>#DIV/0!</v>
      </c>
      <c r="F115" s="62">
        <f t="shared" si="6"/>
        <v>0</v>
      </c>
    </row>
    <row r="116" spans="1:6" ht="15.75" customHeight="1" x14ac:dyDescent="0.25">
      <c r="A116" s="83"/>
      <c r="B116" s="80"/>
      <c r="C116" s="86"/>
      <c r="D116" s="62"/>
      <c r="E116" s="147"/>
      <c r="F116" s="62"/>
    </row>
    <row r="117" spans="1:6" x14ac:dyDescent="0.25">
      <c r="A117" s="74"/>
      <c r="B117" s="87" t="s">
        <v>116</v>
      </c>
      <c r="C117" s="89">
        <f>C51+C101</f>
        <v>1280140.1500000001</v>
      </c>
      <c r="D117" s="89">
        <f>D51+D101</f>
        <v>299246.34000000003</v>
      </c>
      <c r="E117" s="147">
        <f t="shared" ref="E117:E118" si="8">D117/C117*100</f>
        <v>23.376060816466072</v>
      </c>
      <c r="F117" s="88">
        <f>C117+D117</f>
        <v>1579386.4900000002</v>
      </c>
    </row>
    <row r="118" spans="1:6" x14ac:dyDescent="0.25">
      <c r="A118" s="75"/>
      <c r="B118" s="175" t="s">
        <v>212</v>
      </c>
      <c r="C118" s="88">
        <f>C117</f>
        <v>1280140.1500000001</v>
      </c>
      <c r="D118" s="88">
        <f>299246.34+23.49</f>
        <v>299269.83</v>
      </c>
      <c r="E118" s="147">
        <f t="shared" si="8"/>
        <v>23.377895771802798</v>
      </c>
      <c r="F118" s="88">
        <f>C118+D118</f>
        <v>1579409.9800000002</v>
      </c>
    </row>
    <row r="119" spans="1:6" x14ac:dyDescent="0.25">
      <c r="A119" s="76"/>
      <c r="B119" s="18"/>
      <c r="C119" s="86"/>
      <c r="D119" s="86"/>
      <c r="E119" s="11"/>
      <c r="F119" s="11"/>
    </row>
    <row r="120" spans="1:6" x14ac:dyDescent="0.25">
      <c r="A120" s="77"/>
      <c r="B120" s="26"/>
      <c r="C120" s="62"/>
      <c r="D120" s="62"/>
      <c r="E120" s="10"/>
      <c r="F120" s="10"/>
    </row>
    <row r="121" spans="1:6" x14ac:dyDescent="0.25">
      <c r="A121" s="75"/>
      <c r="B121" s="27"/>
      <c r="C121" s="10"/>
      <c r="D121" s="10"/>
      <c r="E121" s="10"/>
      <c r="F121" s="10"/>
    </row>
    <row r="122" spans="1:6" x14ac:dyDescent="0.25">
      <c r="A122" s="75"/>
      <c r="B122" s="14"/>
      <c r="C122" s="11"/>
      <c r="D122" s="11"/>
      <c r="E122" s="11"/>
      <c r="F122" s="11"/>
    </row>
    <row r="124" spans="1:6" x14ac:dyDescent="0.25">
      <c r="F124" s="100" t="s">
        <v>170</v>
      </c>
    </row>
    <row r="126" spans="1:6" ht="15.75" customHeight="1" x14ac:dyDescent="0.25"/>
    <row r="127" spans="1:6" ht="15.75" customHeight="1" x14ac:dyDescent="0.25"/>
  </sheetData>
  <mergeCells count="5">
    <mergeCell ref="A1:F1"/>
    <mergeCell ref="A47:F47"/>
    <mergeCell ref="A3:F3"/>
    <mergeCell ref="A5:F5"/>
    <mergeCell ref="A7:F7"/>
  </mergeCells>
  <pageMargins left="0.7" right="0.7" top="0.75" bottom="0.75" header="0.3" footer="0.3"/>
  <pageSetup paperSize="9" orientation="landscape" r:id="rId1"/>
  <rowBreaks count="2" manualBreakCount="2">
    <brk id="45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C70A-A4EF-4EC8-9A33-03ECEFF59DFA}">
  <dimension ref="A1:H162"/>
  <sheetViews>
    <sheetView topLeftCell="A86" zoomScaleNormal="100" workbookViewId="0">
      <selection activeCell="G23" sqref="G23"/>
    </sheetView>
  </sheetViews>
  <sheetFormatPr defaultRowHeight="15" x14ac:dyDescent="0.25"/>
  <cols>
    <col min="1" max="1" width="7.42578125" customWidth="1"/>
    <col min="2" max="2" width="35.7109375" customWidth="1"/>
    <col min="3" max="3" width="16" customWidth="1"/>
    <col min="4" max="4" width="17.7109375" customWidth="1"/>
    <col min="5" max="5" width="13" customWidth="1"/>
    <col min="6" max="6" width="21.140625" customWidth="1"/>
    <col min="7" max="7" width="25.28515625" customWidth="1"/>
  </cols>
  <sheetData>
    <row r="1" spans="1:8" ht="42" customHeight="1" x14ac:dyDescent="0.25">
      <c r="A1" s="514" t="s">
        <v>193</v>
      </c>
      <c r="B1" s="514"/>
      <c r="C1" s="514"/>
      <c r="D1" s="514"/>
      <c r="E1" s="514"/>
      <c r="F1" s="66"/>
      <c r="G1" s="66"/>
      <c r="H1" s="66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customHeight="1" x14ac:dyDescent="0.25">
      <c r="A3" s="514" t="s">
        <v>28</v>
      </c>
      <c r="B3" s="514"/>
      <c r="C3" s="514"/>
      <c r="D3" s="514"/>
      <c r="E3" s="514"/>
      <c r="F3" s="514"/>
      <c r="G3" s="5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x14ac:dyDescent="0.25">
      <c r="A5" s="5"/>
      <c r="B5" s="5"/>
      <c r="C5" s="5"/>
      <c r="D5" s="5"/>
      <c r="E5" s="5"/>
      <c r="F5" s="6"/>
      <c r="G5" s="6"/>
    </row>
    <row r="6" spans="1:8" ht="15.75" customHeight="1" x14ac:dyDescent="0.25">
      <c r="A6" s="514" t="s">
        <v>87</v>
      </c>
      <c r="B6" s="514"/>
      <c r="C6" s="514"/>
      <c r="D6" s="514"/>
      <c r="E6" s="514"/>
      <c r="F6" s="514"/>
      <c r="G6" s="54"/>
    </row>
    <row r="7" spans="1:8" ht="18" x14ac:dyDescent="0.25">
      <c r="A7" s="5"/>
      <c r="B7" s="5"/>
      <c r="C7" s="5"/>
      <c r="D7" s="5"/>
      <c r="E7" s="5"/>
      <c r="F7" s="6"/>
      <c r="G7" s="6"/>
    </row>
    <row r="8" spans="1:8" ht="25.5" x14ac:dyDescent="0.25">
      <c r="A8" s="23" t="s">
        <v>15</v>
      </c>
      <c r="B8" s="23" t="s">
        <v>88</v>
      </c>
      <c r="C8" s="4" t="s">
        <v>189</v>
      </c>
      <c r="D8" s="4" t="s">
        <v>190</v>
      </c>
      <c r="E8" s="4" t="s">
        <v>191</v>
      </c>
      <c r="F8" s="4" t="s">
        <v>192</v>
      </c>
    </row>
    <row r="9" spans="1:8" x14ac:dyDescent="0.25">
      <c r="A9" s="68">
        <v>1</v>
      </c>
      <c r="B9" s="68">
        <v>2</v>
      </c>
      <c r="C9" s="67">
        <v>3</v>
      </c>
      <c r="D9" s="67">
        <v>4</v>
      </c>
      <c r="E9" s="67">
        <v>5</v>
      </c>
      <c r="F9" s="101">
        <v>6</v>
      </c>
    </row>
    <row r="10" spans="1:8" ht="15.75" customHeight="1" x14ac:dyDescent="0.25">
      <c r="A10" s="105">
        <v>11</v>
      </c>
      <c r="B10" s="105" t="s">
        <v>17</v>
      </c>
      <c r="C10" s="199">
        <v>142460.15</v>
      </c>
      <c r="D10" s="199">
        <f>18996.68+1583.15</f>
        <v>20579.830000000002</v>
      </c>
      <c r="E10" s="200">
        <f t="shared" ref="E10" si="0">D10/C10*100</f>
        <v>14.446025783350644</v>
      </c>
      <c r="F10" s="201">
        <f t="shared" ref="F10" si="1">C10+D10</f>
        <v>163039.97999999998</v>
      </c>
    </row>
    <row r="11" spans="1:8" x14ac:dyDescent="0.25">
      <c r="A11" s="107"/>
      <c r="B11" s="107" t="s">
        <v>89</v>
      </c>
      <c r="C11" s="59">
        <v>142460.15</v>
      </c>
      <c r="D11" s="59">
        <v>18996.68</v>
      </c>
      <c r="E11" s="213">
        <f t="shared" ref="E11:E46" si="2">D11/C11*100</f>
        <v>13.334732555033813</v>
      </c>
      <c r="F11" s="214">
        <f t="shared" ref="F11:F46" si="3">C11+D11</f>
        <v>161456.82999999999</v>
      </c>
    </row>
    <row r="12" spans="1:8" x14ac:dyDescent="0.25">
      <c r="A12" s="108">
        <v>6</v>
      </c>
      <c r="B12" s="108" t="s">
        <v>16</v>
      </c>
      <c r="C12" s="106">
        <v>142460.15</v>
      </c>
      <c r="D12" s="106">
        <v>18996.68</v>
      </c>
      <c r="E12" s="153">
        <f t="shared" si="2"/>
        <v>13.334732555033813</v>
      </c>
      <c r="F12" s="165">
        <f t="shared" si="3"/>
        <v>161456.82999999999</v>
      </c>
    </row>
    <row r="13" spans="1:8" ht="25.5" x14ac:dyDescent="0.25">
      <c r="A13" s="108">
        <v>67</v>
      </c>
      <c r="B13" s="108" t="s">
        <v>202</v>
      </c>
      <c r="C13" s="106">
        <v>142460.15</v>
      </c>
      <c r="D13" s="106">
        <v>18996.68</v>
      </c>
      <c r="E13" s="153">
        <f t="shared" si="2"/>
        <v>13.334732555033813</v>
      </c>
      <c r="F13" s="165">
        <f t="shared" si="3"/>
        <v>161456.82999999999</v>
      </c>
    </row>
    <row r="14" spans="1:8" x14ac:dyDescent="0.25">
      <c r="A14" s="108"/>
      <c r="B14" s="107" t="s">
        <v>90</v>
      </c>
      <c r="C14" s="59">
        <v>142460.15</v>
      </c>
      <c r="D14" s="59">
        <f>D15+D20</f>
        <v>20579.830000000002</v>
      </c>
      <c r="E14" s="213">
        <f t="shared" si="2"/>
        <v>14.446025783350644</v>
      </c>
      <c r="F14" s="214">
        <f t="shared" si="3"/>
        <v>163039.97999999998</v>
      </c>
    </row>
    <row r="15" spans="1:8" x14ac:dyDescent="0.25">
      <c r="A15" s="108">
        <v>3</v>
      </c>
      <c r="B15" s="108" t="s">
        <v>18</v>
      </c>
      <c r="C15" s="106">
        <f>C16+C17+C18+C19</f>
        <v>128638.10999999999</v>
      </c>
      <c r="D15" s="106">
        <f>D16+D17+D18+D19</f>
        <v>20249.59</v>
      </c>
      <c r="E15" s="153">
        <f t="shared" si="2"/>
        <v>15.741517035659186</v>
      </c>
      <c r="F15" s="165">
        <f>C15+D15</f>
        <v>148887.69999999998</v>
      </c>
    </row>
    <row r="16" spans="1:8" x14ac:dyDescent="0.25">
      <c r="A16" s="108">
        <v>31</v>
      </c>
      <c r="B16" s="108" t="s">
        <v>19</v>
      </c>
      <c r="C16" s="106">
        <v>2043.93</v>
      </c>
      <c r="D16" s="106">
        <v>-2043.93</v>
      </c>
      <c r="E16" s="153">
        <f t="shared" si="2"/>
        <v>-100</v>
      </c>
      <c r="F16" s="165">
        <f t="shared" si="3"/>
        <v>0</v>
      </c>
    </row>
    <row r="17" spans="1:6" x14ac:dyDescent="0.25">
      <c r="A17" s="108">
        <v>32</v>
      </c>
      <c r="B17" s="108" t="s">
        <v>31</v>
      </c>
      <c r="C17" s="106">
        <f>93413.48+32517.09</f>
        <v>125930.56999999999</v>
      </c>
      <c r="D17" s="106">
        <f>19873.84+1583.15</f>
        <v>21456.99</v>
      </c>
      <c r="E17" s="153">
        <f t="shared" si="2"/>
        <v>17.03874603283381</v>
      </c>
      <c r="F17" s="165">
        <f t="shared" si="3"/>
        <v>147387.56</v>
      </c>
    </row>
    <row r="18" spans="1:6" x14ac:dyDescent="0.25">
      <c r="A18" s="108">
        <v>34</v>
      </c>
      <c r="B18" s="108" t="s">
        <v>205</v>
      </c>
      <c r="C18" s="106">
        <v>663.61</v>
      </c>
      <c r="D18" s="106">
        <v>300</v>
      </c>
      <c r="E18" s="153">
        <f t="shared" si="2"/>
        <v>45.207275357514206</v>
      </c>
      <c r="F18" s="165">
        <f t="shared" si="3"/>
        <v>963.61</v>
      </c>
    </row>
    <row r="19" spans="1:6" x14ac:dyDescent="0.25">
      <c r="A19" s="108">
        <v>38</v>
      </c>
      <c r="B19" s="108" t="s">
        <v>146</v>
      </c>
      <c r="C19" s="106">
        <v>0</v>
      </c>
      <c r="D19" s="106">
        <v>536.53</v>
      </c>
      <c r="E19" s="153" t="e">
        <f t="shared" si="2"/>
        <v>#DIV/0!</v>
      </c>
      <c r="F19" s="165">
        <f t="shared" si="3"/>
        <v>536.53</v>
      </c>
    </row>
    <row r="20" spans="1:6" x14ac:dyDescent="0.25">
      <c r="A20" s="108">
        <v>4</v>
      </c>
      <c r="B20" s="108" t="s">
        <v>20</v>
      </c>
      <c r="C20" s="220">
        <f>C21+C22</f>
        <v>13822.04</v>
      </c>
      <c r="D20" s="106">
        <v>330.24</v>
      </c>
      <c r="E20" s="153">
        <f t="shared" si="2"/>
        <v>2.3892276393354379</v>
      </c>
      <c r="F20" s="165">
        <v>14152.29</v>
      </c>
    </row>
    <row r="21" spans="1:6" ht="25.5" x14ac:dyDescent="0.25">
      <c r="A21" s="108">
        <v>42</v>
      </c>
      <c r="B21" s="108" t="s">
        <v>41</v>
      </c>
      <c r="C21" s="106">
        <v>13822.04</v>
      </c>
      <c r="D21" s="106">
        <v>330.24</v>
      </c>
      <c r="E21" s="153">
        <f t="shared" si="2"/>
        <v>2.3892276393354379</v>
      </c>
      <c r="F21" s="165">
        <v>14152.29</v>
      </c>
    </row>
    <row r="22" spans="1:6" ht="25.5" x14ac:dyDescent="0.25">
      <c r="A22" s="108">
        <v>45</v>
      </c>
      <c r="B22" s="108" t="s">
        <v>149</v>
      </c>
      <c r="C22" s="106">
        <v>0</v>
      </c>
      <c r="D22" s="106">
        <v>0</v>
      </c>
      <c r="E22" s="153" t="e">
        <f t="shared" si="2"/>
        <v>#DIV/0!</v>
      </c>
      <c r="F22" s="165">
        <f t="shared" si="3"/>
        <v>0</v>
      </c>
    </row>
    <row r="23" spans="1:6" x14ac:dyDescent="0.25">
      <c r="A23" s="108">
        <v>9</v>
      </c>
      <c r="B23" s="109" t="s">
        <v>94</v>
      </c>
      <c r="C23" s="59">
        <v>0</v>
      </c>
      <c r="D23" s="106">
        <v>1583.15</v>
      </c>
      <c r="E23" s="153" t="e">
        <f t="shared" si="2"/>
        <v>#DIV/0!</v>
      </c>
      <c r="F23" s="165">
        <f t="shared" si="3"/>
        <v>1583.15</v>
      </c>
    </row>
    <row r="24" spans="1:6" ht="15.75" customHeight="1" x14ac:dyDescent="0.25">
      <c r="A24" s="110">
        <v>21</v>
      </c>
      <c r="B24" s="110" t="s">
        <v>208</v>
      </c>
      <c r="C24" s="182">
        <v>2680</v>
      </c>
      <c r="D24" s="182">
        <v>820</v>
      </c>
      <c r="E24" s="183">
        <f t="shared" si="2"/>
        <v>30.597014925373134</v>
      </c>
      <c r="F24" s="184">
        <f t="shared" si="3"/>
        <v>3500</v>
      </c>
    </row>
    <row r="25" spans="1:6" x14ac:dyDescent="0.25">
      <c r="A25" s="112"/>
      <c r="B25" s="112" t="s">
        <v>89</v>
      </c>
      <c r="C25" s="141">
        <v>780</v>
      </c>
      <c r="D25" s="141">
        <v>1606.45</v>
      </c>
      <c r="E25" s="180">
        <f t="shared" si="2"/>
        <v>205.95512820512823</v>
      </c>
      <c r="F25" s="181">
        <f t="shared" si="3"/>
        <v>2386.4499999999998</v>
      </c>
    </row>
    <row r="26" spans="1:6" x14ac:dyDescent="0.25">
      <c r="A26" s="113">
        <v>6</v>
      </c>
      <c r="B26" s="113" t="s">
        <v>16</v>
      </c>
      <c r="C26" s="111">
        <v>780</v>
      </c>
      <c r="D26" s="111">
        <v>1606.45</v>
      </c>
      <c r="E26" s="154">
        <f t="shared" si="2"/>
        <v>205.95512820512823</v>
      </c>
      <c r="F26" s="166">
        <f t="shared" si="3"/>
        <v>2386.4499999999998</v>
      </c>
    </row>
    <row r="27" spans="1:6" ht="25.5" x14ac:dyDescent="0.25">
      <c r="A27" s="113">
        <v>66</v>
      </c>
      <c r="B27" s="113" t="s">
        <v>81</v>
      </c>
      <c r="C27" s="111">
        <v>780</v>
      </c>
      <c r="D27" s="111">
        <v>1606.45</v>
      </c>
      <c r="E27" s="154">
        <f t="shared" si="2"/>
        <v>205.95512820512823</v>
      </c>
      <c r="F27" s="166">
        <f t="shared" si="3"/>
        <v>2386.4499999999998</v>
      </c>
    </row>
    <row r="28" spans="1:6" x14ac:dyDescent="0.25">
      <c r="A28" s="113"/>
      <c r="B28" s="112" t="s">
        <v>90</v>
      </c>
      <c r="C28" s="141">
        <v>2680</v>
      </c>
      <c r="D28" s="141">
        <f>D29+D31</f>
        <v>820</v>
      </c>
      <c r="E28" s="180">
        <f t="shared" si="2"/>
        <v>30.597014925373134</v>
      </c>
      <c r="F28" s="181">
        <f t="shared" si="3"/>
        <v>3500</v>
      </c>
    </row>
    <row r="29" spans="1:6" x14ac:dyDescent="0.25">
      <c r="A29" s="113">
        <v>3</v>
      </c>
      <c r="B29" s="113" t="s">
        <v>18</v>
      </c>
      <c r="C29" s="111">
        <v>1860</v>
      </c>
      <c r="D29" s="111">
        <v>1010</v>
      </c>
      <c r="E29" s="154">
        <f t="shared" si="2"/>
        <v>54.3010752688172</v>
      </c>
      <c r="F29" s="166">
        <f t="shared" si="3"/>
        <v>2870</v>
      </c>
    </row>
    <row r="30" spans="1:6" x14ac:dyDescent="0.25">
      <c r="A30" s="113">
        <v>32</v>
      </c>
      <c r="B30" s="113" t="s">
        <v>31</v>
      </c>
      <c r="C30" s="111">
        <v>1860</v>
      </c>
      <c r="D30" s="111">
        <v>1010</v>
      </c>
      <c r="E30" s="154">
        <f t="shared" si="2"/>
        <v>54.3010752688172</v>
      </c>
      <c r="F30" s="166">
        <f t="shared" si="3"/>
        <v>2870</v>
      </c>
    </row>
    <row r="31" spans="1:6" x14ac:dyDescent="0.25">
      <c r="A31" s="113">
        <v>4</v>
      </c>
      <c r="B31" s="113" t="s">
        <v>20</v>
      </c>
      <c r="C31" s="111">
        <v>820</v>
      </c>
      <c r="D31" s="111">
        <v>-190</v>
      </c>
      <c r="E31" s="154">
        <f t="shared" si="2"/>
        <v>-23.170731707317074</v>
      </c>
      <c r="F31" s="166">
        <f>C31+D31</f>
        <v>630</v>
      </c>
    </row>
    <row r="32" spans="1:6" ht="25.5" x14ac:dyDescent="0.25">
      <c r="A32" s="113">
        <v>42</v>
      </c>
      <c r="B32" s="113" t="s">
        <v>41</v>
      </c>
      <c r="C32" s="111">
        <v>820</v>
      </c>
      <c r="D32" s="111">
        <v>-190</v>
      </c>
      <c r="E32" s="154">
        <f t="shared" si="2"/>
        <v>-23.170731707317074</v>
      </c>
      <c r="F32" s="166">
        <f t="shared" si="3"/>
        <v>630</v>
      </c>
    </row>
    <row r="33" spans="1:6" x14ac:dyDescent="0.25">
      <c r="A33" s="113">
        <v>9</v>
      </c>
      <c r="B33" s="114" t="s">
        <v>94</v>
      </c>
      <c r="C33" s="141">
        <v>1900</v>
      </c>
      <c r="D33" s="111">
        <v>-786.45</v>
      </c>
      <c r="E33" s="154">
        <f t="shared" si="2"/>
        <v>-41.392105263157895</v>
      </c>
      <c r="F33" s="166">
        <f t="shared" si="3"/>
        <v>1113.55</v>
      </c>
    </row>
    <row r="34" spans="1:6" ht="15.75" customHeight="1" x14ac:dyDescent="0.25">
      <c r="A34" s="115">
        <v>31</v>
      </c>
      <c r="B34" s="115" t="s">
        <v>35</v>
      </c>
      <c r="C34" s="187">
        <v>50200</v>
      </c>
      <c r="D34" s="187">
        <v>-8520</v>
      </c>
      <c r="E34" s="188">
        <f t="shared" si="2"/>
        <v>-16.97211155378486</v>
      </c>
      <c r="F34" s="189">
        <f t="shared" si="3"/>
        <v>41680</v>
      </c>
    </row>
    <row r="35" spans="1:6" x14ac:dyDescent="0.25">
      <c r="A35" s="117"/>
      <c r="B35" s="117" t="s">
        <v>89</v>
      </c>
      <c r="C35" s="142">
        <v>45200</v>
      </c>
      <c r="D35" s="142">
        <f>D36+D41</f>
        <v>-9564.81</v>
      </c>
      <c r="E35" s="185">
        <f t="shared" si="2"/>
        <v>-21.161084070796459</v>
      </c>
      <c r="F35" s="186">
        <f t="shared" si="3"/>
        <v>35635.19</v>
      </c>
    </row>
    <row r="36" spans="1:6" x14ac:dyDescent="0.25">
      <c r="A36" s="118">
        <v>6</v>
      </c>
      <c r="B36" s="118" t="s">
        <v>16</v>
      </c>
      <c r="C36" s="116">
        <v>45200</v>
      </c>
      <c r="D36" s="116">
        <v>-11164.81</v>
      </c>
      <c r="E36" s="155">
        <f t="shared" si="2"/>
        <v>-24.700907079646019</v>
      </c>
      <c r="F36" s="167">
        <f t="shared" si="3"/>
        <v>34035.19</v>
      </c>
    </row>
    <row r="37" spans="1:6" x14ac:dyDescent="0.25">
      <c r="A37" s="118">
        <v>64</v>
      </c>
      <c r="B37" s="118" t="s">
        <v>82</v>
      </c>
      <c r="C37" s="116">
        <v>70</v>
      </c>
      <c r="D37" s="116">
        <v>-55</v>
      </c>
      <c r="E37" s="155">
        <f t="shared" si="2"/>
        <v>-78.571428571428569</v>
      </c>
      <c r="F37" s="167">
        <f t="shared" si="3"/>
        <v>15</v>
      </c>
    </row>
    <row r="38" spans="1:6" ht="38.25" x14ac:dyDescent="0.25">
      <c r="A38" s="118">
        <v>65</v>
      </c>
      <c r="B38" s="118" t="s">
        <v>83</v>
      </c>
      <c r="C38" s="116">
        <v>400</v>
      </c>
      <c r="D38" s="116">
        <v>0</v>
      </c>
      <c r="E38" s="155">
        <f t="shared" si="2"/>
        <v>0</v>
      </c>
      <c r="F38" s="167">
        <f t="shared" si="3"/>
        <v>400</v>
      </c>
    </row>
    <row r="39" spans="1:6" ht="25.5" x14ac:dyDescent="0.25">
      <c r="A39" s="118">
        <v>66</v>
      </c>
      <c r="B39" s="118" t="s">
        <v>81</v>
      </c>
      <c r="C39" s="116">
        <v>44600</v>
      </c>
      <c r="D39" s="116">
        <f>-1330-10420+320.19</f>
        <v>-11429.81</v>
      </c>
      <c r="E39" s="155">
        <f t="shared" si="2"/>
        <v>-25.627376681614351</v>
      </c>
      <c r="F39" s="167">
        <f t="shared" si="3"/>
        <v>33170.19</v>
      </c>
    </row>
    <row r="40" spans="1:6" x14ac:dyDescent="0.25">
      <c r="A40" s="118">
        <v>68</v>
      </c>
      <c r="B40" s="118" t="s">
        <v>151</v>
      </c>
      <c r="C40" s="116">
        <v>130</v>
      </c>
      <c r="D40" s="116">
        <v>320</v>
      </c>
      <c r="E40" s="155">
        <f t="shared" si="2"/>
        <v>246.15384615384616</v>
      </c>
      <c r="F40" s="167">
        <f t="shared" si="3"/>
        <v>450</v>
      </c>
    </row>
    <row r="41" spans="1:6" x14ac:dyDescent="0.25">
      <c r="A41" s="118">
        <v>7</v>
      </c>
      <c r="B41" s="173" t="s">
        <v>209</v>
      </c>
      <c r="C41" s="116">
        <v>0</v>
      </c>
      <c r="D41" s="116">
        <v>1600</v>
      </c>
      <c r="E41" s="155" t="e">
        <f t="shared" si="2"/>
        <v>#DIV/0!</v>
      </c>
      <c r="F41" s="167">
        <f t="shared" si="3"/>
        <v>1600</v>
      </c>
    </row>
    <row r="42" spans="1:6" x14ac:dyDescent="0.25">
      <c r="A42" s="118">
        <v>72</v>
      </c>
      <c r="B42" s="173" t="s">
        <v>210</v>
      </c>
      <c r="C42" s="116">
        <v>0</v>
      </c>
      <c r="D42" s="116">
        <v>1600</v>
      </c>
      <c r="E42" s="155" t="e">
        <f t="shared" si="2"/>
        <v>#DIV/0!</v>
      </c>
      <c r="F42" s="167">
        <f t="shared" si="3"/>
        <v>1600</v>
      </c>
    </row>
    <row r="43" spans="1:6" x14ac:dyDescent="0.25">
      <c r="A43" s="118"/>
      <c r="B43" s="117" t="s">
        <v>90</v>
      </c>
      <c r="C43" s="142">
        <v>50200</v>
      </c>
      <c r="D43" s="142">
        <v>-8520</v>
      </c>
      <c r="E43" s="185">
        <f t="shared" si="2"/>
        <v>-16.97211155378486</v>
      </c>
      <c r="F43" s="186">
        <f t="shared" si="3"/>
        <v>41680</v>
      </c>
    </row>
    <row r="44" spans="1:6" x14ac:dyDescent="0.25">
      <c r="A44" s="118">
        <v>3</v>
      </c>
      <c r="B44" s="118" t="s">
        <v>18</v>
      </c>
      <c r="C44" s="116">
        <f>C45+C46+C47</f>
        <v>40410</v>
      </c>
      <c r="D44" s="116">
        <f>D45+D46+D47</f>
        <v>-5020</v>
      </c>
      <c r="E44" s="155">
        <f t="shared" si="2"/>
        <v>-12.422667656520662</v>
      </c>
      <c r="F44" s="167">
        <f t="shared" si="3"/>
        <v>35390</v>
      </c>
    </row>
    <row r="45" spans="1:6" x14ac:dyDescent="0.25">
      <c r="A45" s="118">
        <v>31</v>
      </c>
      <c r="B45" s="118" t="s">
        <v>19</v>
      </c>
      <c r="C45" s="116">
        <v>400</v>
      </c>
      <c r="D45" s="116">
        <v>-350</v>
      </c>
      <c r="E45" s="155">
        <f t="shared" si="2"/>
        <v>-87.5</v>
      </c>
      <c r="F45" s="167">
        <f t="shared" si="3"/>
        <v>50</v>
      </c>
    </row>
    <row r="46" spans="1:6" x14ac:dyDescent="0.25">
      <c r="A46" s="118">
        <v>32</v>
      </c>
      <c r="B46" s="118" t="s">
        <v>31</v>
      </c>
      <c r="C46" s="116">
        <v>39480</v>
      </c>
      <c r="D46" s="116">
        <v>-4370</v>
      </c>
      <c r="E46" s="155">
        <f t="shared" si="2"/>
        <v>-11.068895643363728</v>
      </c>
      <c r="F46" s="167">
        <f t="shared" si="3"/>
        <v>35110</v>
      </c>
    </row>
    <row r="47" spans="1:6" x14ac:dyDescent="0.25">
      <c r="A47" s="118">
        <v>34</v>
      </c>
      <c r="B47" s="118" t="s">
        <v>205</v>
      </c>
      <c r="C47" s="116">
        <v>530</v>
      </c>
      <c r="D47" s="116">
        <v>-300</v>
      </c>
      <c r="E47" s="155">
        <f t="shared" ref="E47:E78" si="4">D47/C47*100</f>
        <v>-56.60377358490566</v>
      </c>
      <c r="F47" s="167">
        <f t="shared" ref="F47:F78" si="5">C47+D47</f>
        <v>230</v>
      </c>
    </row>
    <row r="48" spans="1:6" x14ac:dyDescent="0.25">
      <c r="A48" s="118">
        <v>4</v>
      </c>
      <c r="B48" s="118" t="s">
        <v>20</v>
      </c>
      <c r="C48" s="116">
        <v>9790</v>
      </c>
      <c r="D48" s="116">
        <v>-3500</v>
      </c>
      <c r="E48" s="155">
        <f t="shared" si="4"/>
        <v>-35.750766087844738</v>
      </c>
      <c r="F48" s="167">
        <f t="shared" si="5"/>
        <v>6290</v>
      </c>
    </row>
    <row r="49" spans="1:6" ht="25.5" x14ac:dyDescent="0.25">
      <c r="A49" s="118">
        <v>42</v>
      </c>
      <c r="B49" s="118" t="s">
        <v>41</v>
      </c>
      <c r="C49" s="116">
        <v>9790</v>
      </c>
      <c r="D49" s="116">
        <v>-3500</v>
      </c>
      <c r="E49" s="155">
        <f t="shared" si="4"/>
        <v>-35.750766087844738</v>
      </c>
      <c r="F49" s="167">
        <f t="shared" si="5"/>
        <v>6290</v>
      </c>
    </row>
    <row r="50" spans="1:6" x14ac:dyDescent="0.25">
      <c r="A50" s="118">
        <v>9</v>
      </c>
      <c r="B50" s="119" t="s">
        <v>94</v>
      </c>
      <c r="C50" s="142">
        <v>5000</v>
      </c>
      <c r="D50" s="116">
        <v>1044.81</v>
      </c>
      <c r="E50" s="155">
        <f t="shared" si="4"/>
        <v>20.896199999999997</v>
      </c>
      <c r="F50" s="167">
        <f t="shared" si="5"/>
        <v>6044.8099999999995</v>
      </c>
    </row>
    <row r="51" spans="1:6" ht="15.75" customHeight="1" x14ac:dyDescent="0.25">
      <c r="A51" s="120">
        <v>43</v>
      </c>
      <c r="B51" s="121" t="s">
        <v>40</v>
      </c>
      <c r="C51" s="210">
        <v>11470</v>
      </c>
      <c r="D51" s="210">
        <v>930</v>
      </c>
      <c r="E51" s="211">
        <f t="shared" si="4"/>
        <v>8.1081081081081088</v>
      </c>
      <c r="F51" s="212">
        <f t="shared" si="5"/>
        <v>12400</v>
      </c>
    </row>
    <row r="52" spans="1:6" x14ac:dyDescent="0.25">
      <c r="A52" s="123"/>
      <c r="B52" s="123" t="s">
        <v>89</v>
      </c>
      <c r="C52" s="143">
        <v>11470</v>
      </c>
      <c r="D52" s="143">
        <v>930</v>
      </c>
      <c r="E52" s="208">
        <f t="shared" si="4"/>
        <v>8.1081081081081088</v>
      </c>
      <c r="F52" s="209">
        <f t="shared" si="5"/>
        <v>12400</v>
      </c>
    </row>
    <row r="53" spans="1:6" x14ac:dyDescent="0.25">
      <c r="A53" s="124">
        <v>6</v>
      </c>
      <c r="B53" s="124" t="s">
        <v>16</v>
      </c>
      <c r="C53" s="122">
        <v>11470</v>
      </c>
      <c r="D53" s="122">
        <v>930</v>
      </c>
      <c r="E53" s="156">
        <f t="shared" si="4"/>
        <v>8.1081081081081088</v>
      </c>
      <c r="F53" s="168">
        <f t="shared" si="5"/>
        <v>12400</v>
      </c>
    </row>
    <row r="54" spans="1:6" ht="38.25" x14ac:dyDescent="0.25">
      <c r="A54" s="124">
        <v>65</v>
      </c>
      <c r="B54" s="124" t="s">
        <v>83</v>
      </c>
      <c r="C54" s="122">
        <v>11470</v>
      </c>
      <c r="D54" s="122">
        <v>930</v>
      </c>
      <c r="E54" s="156">
        <f t="shared" si="4"/>
        <v>8.1081081081081088</v>
      </c>
      <c r="F54" s="168">
        <f t="shared" si="5"/>
        <v>12400</v>
      </c>
    </row>
    <row r="55" spans="1:6" x14ac:dyDescent="0.25">
      <c r="A55" s="124"/>
      <c r="B55" s="123" t="s">
        <v>90</v>
      </c>
      <c r="C55" s="143">
        <v>11470</v>
      </c>
      <c r="D55" s="143">
        <v>906.51</v>
      </c>
      <c r="E55" s="208">
        <f t="shared" si="4"/>
        <v>7.9033129904097654</v>
      </c>
      <c r="F55" s="209">
        <f t="shared" si="5"/>
        <v>12376.51</v>
      </c>
    </row>
    <row r="56" spans="1:6" x14ac:dyDescent="0.25">
      <c r="A56" s="124">
        <v>3</v>
      </c>
      <c r="B56" s="124" t="s">
        <v>18</v>
      </c>
      <c r="C56" s="122">
        <v>11470</v>
      </c>
      <c r="D56" s="122">
        <v>906.51</v>
      </c>
      <c r="E56" s="156">
        <f t="shared" si="4"/>
        <v>7.9033129904097654</v>
      </c>
      <c r="F56" s="168">
        <f t="shared" si="5"/>
        <v>12376.51</v>
      </c>
    </row>
    <row r="57" spans="1:6" x14ac:dyDescent="0.25">
      <c r="A57" s="124">
        <v>32</v>
      </c>
      <c r="B57" s="124" t="s">
        <v>31</v>
      </c>
      <c r="C57" s="122">
        <v>11470</v>
      </c>
      <c r="D57" s="122">
        <v>906.51</v>
      </c>
      <c r="E57" s="156">
        <f t="shared" si="4"/>
        <v>7.9033129904097654</v>
      </c>
      <c r="F57" s="168">
        <f t="shared" si="5"/>
        <v>12376.51</v>
      </c>
    </row>
    <row r="58" spans="1:6" x14ac:dyDescent="0.25">
      <c r="A58" s="124">
        <v>9</v>
      </c>
      <c r="B58" s="125" t="s">
        <v>94</v>
      </c>
      <c r="C58" s="122">
        <v>0</v>
      </c>
      <c r="D58" s="122">
        <v>23.49</v>
      </c>
      <c r="E58" s="156" t="e">
        <f t="shared" si="4"/>
        <v>#DIV/0!</v>
      </c>
      <c r="F58" s="168">
        <f t="shared" si="5"/>
        <v>23.49</v>
      </c>
    </row>
    <row r="59" spans="1:6" ht="15.75" customHeight="1" x14ac:dyDescent="0.25">
      <c r="A59" s="136">
        <v>52</v>
      </c>
      <c r="B59" s="136" t="s">
        <v>206</v>
      </c>
      <c r="C59" s="193">
        <v>970480</v>
      </c>
      <c r="D59" s="193">
        <v>229520</v>
      </c>
      <c r="E59" s="194">
        <f t="shared" si="4"/>
        <v>23.650152501854752</v>
      </c>
      <c r="F59" s="195">
        <f t="shared" si="5"/>
        <v>1200000</v>
      </c>
    </row>
    <row r="60" spans="1:6" x14ac:dyDescent="0.25">
      <c r="A60" s="138"/>
      <c r="B60" s="138" t="s">
        <v>89</v>
      </c>
      <c r="C60" s="144">
        <v>970130</v>
      </c>
      <c r="D60" s="144">
        <v>229509.18</v>
      </c>
      <c r="E60" s="206">
        <f t="shared" si="4"/>
        <v>23.657569604073679</v>
      </c>
      <c r="F60" s="207">
        <f t="shared" si="5"/>
        <v>1199639.18</v>
      </c>
    </row>
    <row r="61" spans="1:6" x14ac:dyDescent="0.25">
      <c r="A61" s="139">
        <v>6</v>
      </c>
      <c r="B61" s="139" t="s">
        <v>16</v>
      </c>
      <c r="C61" s="137">
        <v>970130</v>
      </c>
      <c r="D61" s="137">
        <v>229509.18</v>
      </c>
      <c r="E61" s="157">
        <f t="shared" si="4"/>
        <v>23.657569604073679</v>
      </c>
      <c r="F61" s="169">
        <f t="shared" si="5"/>
        <v>1199639.18</v>
      </c>
    </row>
    <row r="62" spans="1:6" ht="25.5" x14ac:dyDescent="0.25">
      <c r="A62" s="139">
        <v>63</v>
      </c>
      <c r="B62" s="139" t="s">
        <v>203</v>
      </c>
      <c r="C62" s="137">
        <v>970130</v>
      </c>
      <c r="D62" s="137">
        <v>229509.18</v>
      </c>
      <c r="E62" s="157">
        <f t="shared" si="4"/>
        <v>23.657569604073679</v>
      </c>
      <c r="F62" s="169">
        <f t="shared" si="5"/>
        <v>1199639.18</v>
      </c>
    </row>
    <row r="63" spans="1:6" x14ac:dyDescent="0.25">
      <c r="A63" s="139"/>
      <c r="B63" s="138" t="s">
        <v>90</v>
      </c>
      <c r="C63" s="144">
        <f>C64+C67</f>
        <v>970480</v>
      </c>
      <c r="D63" s="144">
        <f>D64+D67</f>
        <v>229520</v>
      </c>
      <c r="E63" s="206">
        <f t="shared" si="4"/>
        <v>23.650152501854752</v>
      </c>
      <c r="F63" s="207">
        <f t="shared" si="5"/>
        <v>1200000</v>
      </c>
    </row>
    <row r="64" spans="1:6" x14ac:dyDescent="0.25">
      <c r="A64" s="139">
        <v>3</v>
      </c>
      <c r="B64" s="139" t="s">
        <v>18</v>
      </c>
      <c r="C64" s="137">
        <f>C65+C66</f>
        <v>970480</v>
      </c>
      <c r="D64" s="137">
        <f>D65+D66</f>
        <v>228970</v>
      </c>
      <c r="E64" s="157">
        <f t="shared" si="4"/>
        <v>23.593479515291403</v>
      </c>
      <c r="F64" s="169">
        <f t="shared" si="5"/>
        <v>1199450</v>
      </c>
    </row>
    <row r="65" spans="1:6" ht="15.75" customHeight="1" x14ac:dyDescent="0.25">
      <c r="A65" s="139">
        <v>31</v>
      </c>
      <c r="B65" s="139" t="s">
        <v>19</v>
      </c>
      <c r="C65" s="137">
        <v>966560</v>
      </c>
      <c r="D65" s="137">
        <v>228560</v>
      </c>
      <c r="E65" s="157">
        <f t="shared" si="4"/>
        <v>23.646747227280251</v>
      </c>
      <c r="F65" s="169">
        <f t="shared" si="5"/>
        <v>1195120</v>
      </c>
    </row>
    <row r="66" spans="1:6" x14ac:dyDescent="0.25">
      <c r="A66" s="139">
        <v>32</v>
      </c>
      <c r="B66" s="139" t="s">
        <v>31</v>
      </c>
      <c r="C66" s="137">
        <v>3920</v>
      </c>
      <c r="D66" s="137">
        <v>410</v>
      </c>
      <c r="E66" s="157">
        <f t="shared" si="4"/>
        <v>10.459183673469388</v>
      </c>
      <c r="F66" s="169">
        <f t="shared" si="5"/>
        <v>4330</v>
      </c>
    </row>
    <row r="67" spans="1:6" x14ac:dyDescent="0.25">
      <c r="A67" s="139">
        <v>4</v>
      </c>
      <c r="B67" s="139" t="s">
        <v>20</v>
      </c>
      <c r="C67" s="137">
        <v>0</v>
      </c>
      <c r="D67" s="137">
        <v>550</v>
      </c>
      <c r="E67" s="157" t="e">
        <f t="shared" si="4"/>
        <v>#DIV/0!</v>
      </c>
      <c r="F67" s="169">
        <f t="shared" si="5"/>
        <v>550</v>
      </c>
    </row>
    <row r="68" spans="1:6" ht="25.5" x14ac:dyDescent="0.25">
      <c r="A68" s="139">
        <v>41</v>
      </c>
      <c r="B68" s="139" t="s">
        <v>204</v>
      </c>
      <c r="C68" s="137">
        <v>0</v>
      </c>
      <c r="D68" s="137">
        <v>0</v>
      </c>
      <c r="E68" s="157" t="e">
        <f t="shared" si="4"/>
        <v>#DIV/0!</v>
      </c>
      <c r="F68" s="169">
        <f t="shared" si="5"/>
        <v>0</v>
      </c>
    </row>
    <row r="69" spans="1:6" ht="25.5" x14ac:dyDescent="0.25">
      <c r="A69" s="139">
        <v>42</v>
      </c>
      <c r="B69" s="139" t="s">
        <v>41</v>
      </c>
      <c r="C69" s="137">
        <v>0</v>
      </c>
      <c r="D69" s="137">
        <v>550</v>
      </c>
      <c r="E69" s="157" t="e">
        <f t="shared" si="4"/>
        <v>#DIV/0!</v>
      </c>
      <c r="F69" s="169">
        <f t="shared" si="5"/>
        <v>550</v>
      </c>
    </row>
    <row r="70" spans="1:6" ht="15.75" customHeight="1" x14ac:dyDescent="0.25">
      <c r="A70" s="139">
        <v>9</v>
      </c>
      <c r="B70" s="140" t="s">
        <v>94</v>
      </c>
      <c r="C70" s="144">
        <f>350</f>
        <v>350</v>
      </c>
      <c r="D70" s="137">
        <v>10.82</v>
      </c>
      <c r="E70" s="157">
        <f t="shared" si="4"/>
        <v>3.0914285714285712</v>
      </c>
      <c r="F70" s="169">
        <f t="shared" si="5"/>
        <v>360.82</v>
      </c>
    </row>
    <row r="71" spans="1:6" x14ac:dyDescent="0.25">
      <c r="A71" s="131">
        <v>54</v>
      </c>
      <c r="B71" s="131" t="s">
        <v>207</v>
      </c>
      <c r="C71" s="190">
        <v>8000</v>
      </c>
      <c r="D71" s="190">
        <v>1290</v>
      </c>
      <c r="E71" s="191">
        <f t="shared" si="4"/>
        <v>16.125</v>
      </c>
      <c r="F71" s="192">
        <f t="shared" si="5"/>
        <v>9290</v>
      </c>
    </row>
    <row r="72" spans="1:6" x14ac:dyDescent="0.25">
      <c r="A72" s="133"/>
      <c r="B72" s="133" t="s">
        <v>89</v>
      </c>
      <c r="C72" s="145">
        <v>8000</v>
      </c>
      <c r="D72" s="145">
        <v>1290</v>
      </c>
      <c r="E72" s="204">
        <f t="shared" si="4"/>
        <v>16.125</v>
      </c>
      <c r="F72" s="205">
        <f t="shared" si="5"/>
        <v>9290</v>
      </c>
    </row>
    <row r="73" spans="1:6" x14ac:dyDescent="0.25">
      <c r="A73" s="134">
        <v>6</v>
      </c>
      <c r="B73" s="134" t="s">
        <v>16</v>
      </c>
      <c r="C73" s="132">
        <v>8000</v>
      </c>
      <c r="D73" s="132">
        <v>1290</v>
      </c>
      <c r="E73" s="158">
        <f t="shared" si="4"/>
        <v>16.125</v>
      </c>
      <c r="F73" s="170">
        <f t="shared" si="5"/>
        <v>9290</v>
      </c>
    </row>
    <row r="74" spans="1:6" ht="25.5" x14ac:dyDescent="0.25">
      <c r="A74" s="134">
        <v>63</v>
      </c>
      <c r="B74" s="134" t="s">
        <v>203</v>
      </c>
      <c r="C74" s="132">
        <v>8000</v>
      </c>
      <c r="D74" s="132">
        <v>1290</v>
      </c>
      <c r="E74" s="158">
        <f t="shared" si="4"/>
        <v>16.125</v>
      </c>
      <c r="F74" s="170">
        <f t="shared" si="5"/>
        <v>9290</v>
      </c>
    </row>
    <row r="75" spans="1:6" x14ac:dyDescent="0.25">
      <c r="A75" s="134"/>
      <c r="B75" s="133" t="s">
        <v>90</v>
      </c>
      <c r="C75" s="145">
        <v>8000</v>
      </c>
      <c r="D75" s="145">
        <f>D76+D79</f>
        <v>1290</v>
      </c>
      <c r="E75" s="204">
        <f t="shared" si="4"/>
        <v>16.125</v>
      </c>
      <c r="F75" s="205">
        <f t="shared" si="5"/>
        <v>9290</v>
      </c>
    </row>
    <row r="76" spans="1:6" x14ac:dyDescent="0.25">
      <c r="A76" s="134">
        <v>3</v>
      </c>
      <c r="B76" s="134" t="s">
        <v>18</v>
      </c>
      <c r="C76" s="132">
        <f>C77+C78</f>
        <v>4410</v>
      </c>
      <c r="D76" s="132">
        <f>D77+D78</f>
        <v>1650</v>
      </c>
      <c r="E76" s="158">
        <f t="shared" si="4"/>
        <v>37.414965986394563</v>
      </c>
      <c r="F76" s="170">
        <f t="shared" si="5"/>
        <v>6060</v>
      </c>
    </row>
    <row r="77" spans="1:6" ht="15.75" customHeight="1" x14ac:dyDescent="0.25">
      <c r="A77" s="134">
        <v>32</v>
      </c>
      <c r="B77" s="134" t="s">
        <v>31</v>
      </c>
      <c r="C77" s="132">
        <v>4280</v>
      </c>
      <c r="D77" s="132">
        <v>1780</v>
      </c>
      <c r="E77" s="158">
        <f t="shared" si="4"/>
        <v>41.588785046728972</v>
      </c>
      <c r="F77" s="170">
        <f t="shared" si="5"/>
        <v>6060</v>
      </c>
    </row>
    <row r="78" spans="1:6" x14ac:dyDescent="0.25">
      <c r="A78" s="134">
        <v>34</v>
      </c>
      <c r="B78" s="134" t="s">
        <v>205</v>
      </c>
      <c r="C78" s="132">
        <v>130</v>
      </c>
      <c r="D78" s="132">
        <v>-130</v>
      </c>
      <c r="E78" s="158">
        <f t="shared" si="4"/>
        <v>-100</v>
      </c>
      <c r="F78" s="170">
        <f t="shared" si="5"/>
        <v>0</v>
      </c>
    </row>
    <row r="79" spans="1:6" x14ac:dyDescent="0.25">
      <c r="A79" s="134">
        <v>4</v>
      </c>
      <c r="B79" s="134" t="s">
        <v>20</v>
      </c>
      <c r="C79" s="132">
        <v>3590</v>
      </c>
      <c r="D79" s="132">
        <v>-360</v>
      </c>
      <c r="E79" s="158">
        <f t="shared" ref="E79:E100" si="6">D79/C79*100</f>
        <v>-10.027855153203342</v>
      </c>
      <c r="F79" s="170">
        <f t="shared" ref="F79:F100" si="7">C79+D79</f>
        <v>3230</v>
      </c>
    </row>
    <row r="80" spans="1:6" ht="22.5" customHeight="1" x14ac:dyDescent="0.25">
      <c r="A80" s="134">
        <v>42</v>
      </c>
      <c r="B80" s="134" t="s">
        <v>41</v>
      </c>
      <c r="C80" s="132">
        <v>3590</v>
      </c>
      <c r="D80" s="132">
        <v>-360</v>
      </c>
      <c r="E80" s="158">
        <f t="shared" si="6"/>
        <v>-10.027855153203342</v>
      </c>
      <c r="F80" s="170">
        <f t="shared" si="7"/>
        <v>3230</v>
      </c>
    </row>
    <row r="81" spans="1:6" x14ac:dyDescent="0.25">
      <c r="A81" s="134">
        <v>9</v>
      </c>
      <c r="B81" s="135" t="s">
        <v>94</v>
      </c>
      <c r="C81" s="145">
        <v>0</v>
      </c>
      <c r="D81" s="132">
        <v>0</v>
      </c>
      <c r="E81" s="158" t="e">
        <f t="shared" si="6"/>
        <v>#DIV/0!</v>
      </c>
      <c r="F81" s="170">
        <f t="shared" si="7"/>
        <v>0</v>
      </c>
    </row>
    <row r="82" spans="1:6" x14ac:dyDescent="0.25">
      <c r="A82" s="126">
        <v>57</v>
      </c>
      <c r="B82" s="126" t="s">
        <v>84</v>
      </c>
      <c r="C82" s="196">
        <f>C83+C96</f>
        <v>94850</v>
      </c>
      <c r="D82" s="196">
        <v>54650</v>
      </c>
      <c r="E82" s="197">
        <f t="shared" si="6"/>
        <v>57.617290458618875</v>
      </c>
      <c r="F82" s="198">
        <f t="shared" si="7"/>
        <v>149500</v>
      </c>
    </row>
    <row r="83" spans="1:6" x14ac:dyDescent="0.25">
      <c r="A83" s="128"/>
      <c r="B83" s="128" t="s">
        <v>89</v>
      </c>
      <c r="C83" s="146">
        <v>74850</v>
      </c>
      <c r="D83" s="146">
        <v>54764.65</v>
      </c>
      <c r="E83" s="202">
        <f t="shared" si="6"/>
        <v>73.165865063460259</v>
      </c>
      <c r="F83" s="203">
        <f t="shared" si="7"/>
        <v>129614.65</v>
      </c>
    </row>
    <row r="84" spans="1:6" x14ac:dyDescent="0.25">
      <c r="A84" s="129">
        <v>6</v>
      </c>
      <c r="B84" s="129" t="s">
        <v>16</v>
      </c>
      <c r="C84" s="127">
        <f>C85+C86+C87</f>
        <v>74850</v>
      </c>
      <c r="D84" s="127">
        <f>D85+D86</f>
        <v>54764.65</v>
      </c>
      <c r="E84" s="159">
        <f t="shared" si="6"/>
        <v>73.165865063460259</v>
      </c>
      <c r="F84" s="171">
        <f t="shared" si="7"/>
        <v>129614.65</v>
      </c>
    </row>
    <row r="85" spans="1:6" ht="25.5" x14ac:dyDescent="0.25">
      <c r="A85" s="129">
        <v>63</v>
      </c>
      <c r="B85" s="129" t="s">
        <v>203</v>
      </c>
      <c r="C85" s="127">
        <v>7340</v>
      </c>
      <c r="D85" s="127">
        <v>54764.65</v>
      </c>
      <c r="E85" s="159">
        <f t="shared" si="6"/>
        <v>746.11239782016355</v>
      </c>
      <c r="F85" s="171">
        <f t="shared" si="7"/>
        <v>62104.65</v>
      </c>
    </row>
    <row r="86" spans="1:6" x14ac:dyDescent="0.25">
      <c r="A86" s="129">
        <v>64</v>
      </c>
      <c r="B86" s="129" t="s">
        <v>82</v>
      </c>
      <c r="C86" s="127">
        <v>10</v>
      </c>
      <c r="D86" s="127">
        <v>0</v>
      </c>
      <c r="E86" s="159">
        <f t="shared" si="6"/>
        <v>0</v>
      </c>
      <c r="F86" s="171">
        <f t="shared" si="7"/>
        <v>10</v>
      </c>
    </row>
    <row r="87" spans="1:6" ht="25.5" x14ac:dyDescent="0.25">
      <c r="A87" s="129">
        <v>67</v>
      </c>
      <c r="B87" s="129" t="s">
        <v>202</v>
      </c>
      <c r="C87" s="127">
        <v>67500</v>
      </c>
      <c r="D87" s="127">
        <v>0</v>
      </c>
      <c r="E87" s="159">
        <f t="shared" si="6"/>
        <v>0</v>
      </c>
      <c r="F87" s="171">
        <f t="shared" si="7"/>
        <v>67500</v>
      </c>
    </row>
    <row r="88" spans="1:6" x14ac:dyDescent="0.25">
      <c r="A88" s="129"/>
      <c r="B88" s="128" t="s">
        <v>90</v>
      </c>
      <c r="C88" s="146">
        <v>94850</v>
      </c>
      <c r="D88" s="146">
        <f>D89+D93</f>
        <v>54650</v>
      </c>
      <c r="E88" s="202">
        <f t="shared" si="6"/>
        <v>57.617290458618875</v>
      </c>
      <c r="F88" s="203">
        <f t="shared" si="7"/>
        <v>149500</v>
      </c>
    </row>
    <row r="89" spans="1:6" x14ac:dyDescent="0.25">
      <c r="A89" s="129">
        <v>3</v>
      </c>
      <c r="B89" s="129" t="s">
        <v>18</v>
      </c>
      <c r="C89" s="127">
        <f>C90+C91+C92</f>
        <v>21250</v>
      </c>
      <c r="D89" s="127">
        <f>D90+D91+D92</f>
        <v>54650</v>
      </c>
      <c r="E89" s="159">
        <f t="shared" si="6"/>
        <v>257.1764705882353</v>
      </c>
      <c r="F89" s="171">
        <f t="shared" si="7"/>
        <v>75900</v>
      </c>
    </row>
    <row r="90" spans="1:6" x14ac:dyDescent="0.25">
      <c r="A90" s="129">
        <v>31</v>
      </c>
      <c r="B90" s="129" t="s">
        <v>19</v>
      </c>
      <c r="C90" s="127">
        <f>1060+200</f>
        <v>1260</v>
      </c>
      <c r="D90" s="127">
        <v>2740</v>
      </c>
      <c r="E90" s="159">
        <f t="shared" si="6"/>
        <v>217.46031746031744</v>
      </c>
      <c r="F90" s="171">
        <f t="shared" si="7"/>
        <v>4000</v>
      </c>
    </row>
    <row r="91" spans="1:6" ht="15.75" customHeight="1" x14ac:dyDescent="0.25">
      <c r="A91" s="129">
        <v>32</v>
      </c>
      <c r="B91" s="129" t="s">
        <v>31</v>
      </c>
      <c r="C91" s="127">
        <v>19990</v>
      </c>
      <c r="D91" s="127">
        <v>51910</v>
      </c>
      <c r="E91" s="159">
        <f t="shared" si="6"/>
        <v>259.67983991995999</v>
      </c>
      <c r="F91" s="171">
        <f t="shared" si="7"/>
        <v>71900</v>
      </c>
    </row>
    <row r="92" spans="1:6" x14ac:dyDescent="0.25">
      <c r="A92" s="129">
        <v>34</v>
      </c>
      <c r="B92" s="129" t="s">
        <v>205</v>
      </c>
      <c r="C92" s="127">
        <v>0</v>
      </c>
      <c r="D92" s="127">
        <v>0</v>
      </c>
      <c r="E92" s="159" t="e">
        <f t="shared" si="6"/>
        <v>#DIV/0!</v>
      </c>
      <c r="F92" s="171">
        <f t="shared" si="7"/>
        <v>0</v>
      </c>
    </row>
    <row r="93" spans="1:6" x14ac:dyDescent="0.25">
      <c r="A93" s="129">
        <v>4</v>
      </c>
      <c r="B93" s="129" t="s">
        <v>20</v>
      </c>
      <c r="C93" s="127">
        <v>73600</v>
      </c>
      <c r="D93" s="127">
        <v>0</v>
      </c>
      <c r="E93" s="159">
        <f t="shared" si="6"/>
        <v>0</v>
      </c>
      <c r="F93" s="171">
        <f t="shared" si="7"/>
        <v>73600</v>
      </c>
    </row>
    <row r="94" spans="1:6" ht="24.75" customHeight="1" x14ac:dyDescent="0.25">
      <c r="A94" s="129">
        <v>42</v>
      </c>
      <c r="B94" s="129" t="s">
        <v>41</v>
      </c>
      <c r="C94" s="127">
        <f>3050+3050</f>
        <v>6100</v>
      </c>
      <c r="D94" s="127">
        <v>0</v>
      </c>
      <c r="E94" s="159">
        <f t="shared" si="6"/>
        <v>0</v>
      </c>
      <c r="F94" s="171">
        <f t="shared" si="7"/>
        <v>6100</v>
      </c>
    </row>
    <row r="95" spans="1:6" ht="24.75" customHeight="1" x14ac:dyDescent="0.25">
      <c r="A95" s="129">
        <v>45</v>
      </c>
      <c r="B95" s="129" t="s">
        <v>149</v>
      </c>
      <c r="C95" s="127">
        <v>67500</v>
      </c>
      <c r="D95" s="127">
        <v>0</v>
      </c>
      <c r="E95" s="159">
        <f t="shared" ref="E95" si="8">D95/C95*100</f>
        <v>0</v>
      </c>
      <c r="F95" s="171">
        <f t="shared" ref="F95" si="9">C95+D95</f>
        <v>67500</v>
      </c>
    </row>
    <row r="96" spans="1:6" ht="15.75" customHeight="1" x14ac:dyDescent="0.25">
      <c r="A96" s="129">
        <v>9</v>
      </c>
      <c r="B96" s="130" t="s">
        <v>94</v>
      </c>
      <c r="C96" s="146">
        <f>20000</f>
        <v>20000</v>
      </c>
      <c r="D96" s="127">
        <v>-114.65</v>
      </c>
      <c r="E96" s="159">
        <f t="shared" si="6"/>
        <v>-0.57325000000000004</v>
      </c>
      <c r="F96" s="171">
        <f t="shared" si="7"/>
        <v>19885.349999999999</v>
      </c>
    </row>
    <row r="97" spans="1:6" x14ac:dyDescent="0.25">
      <c r="A97" s="16"/>
      <c r="B97" s="16"/>
      <c r="C97" s="62"/>
      <c r="D97" s="62"/>
      <c r="E97" s="160" t="e">
        <f t="shared" si="6"/>
        <v>#DIV/0!</v>
      </c>
      <c r="F97" s="172">
        <f t="shared" si="7"/>
        <v>0</v>
      </c>
    </row>
    <row r="98" spans="1:6" x14ac:dyDescent="0.25">
      <c r="A98" s="64"/>
      <c r="B98" s="64" t="s">
        <v>91</v>
      </c>
      <c r="C98" s="88">
        <f>C11+C25+C35+C52+C60+C83+C72</f>
        <v>1252890.1499999999</v>
      </c>
      <c r="D98" s="88">
        <f>D11+D25+D35+D52+D60+D83+D72</f>
        <v>297532.15000000002</v>
      </c>
      <c r="E98" s="160">
        <f t="shared" si="6"/>
        <v>23.747664549841023</v>
      </c>
      <c r="F98" s="172">
        <f t="shared" si="7"/>
        <v>1550422.2999999998</v>
      </c>
    </row>
    <row r="99" spans="1:6" x14ac:dyDescent="0.25">
      <c r="A99" s="12"/>
      <c r="B99" s="65" t="s">
        <v>92</v>
      </c>
      <c r="C99" s="88">
        <f>C14+C28+C43+C55+C63+C88+C75</f>
        <v>1280140.1499999999</v>
      </c>
      <c r="D99" s="88">
        <f>D14+D28+D43+D55+D63+D88+D75</f>
        <v>299246.33999999997</v>
      </c>
      <c r="E99" s="160">
        <f t="shared" si="6"/>
        <v>23.376060816466072</v>
      </c>
      <c r="F99" s="172">
        <f t="shared" si="7"/>
        <v>1579386.4899999998</v>
      </c>
    </row>
    <row r="100" spans="1:6" ht="25.5" x14ac:dyDescent="0.25">
      <c r="A100" s="16"/>
      <c r="B100" s="65" t="s">
        <v>93</v>
      </c>
      <c r="C100" s="88">
        <f>C23+C50+C58+C70+C96+C33</f>
        <v>27250</v>
      </c>
      <c r="D100" s="88">
        <f>D23+D50+D58+D70+D96+D33-23.49-23.49</f>
        <v>1714.1899999999998</v>
      </c>
      <c r="E100" s="160">
        <f t="shared" si="6"/>
        <v>6.2906055045871563</v>
      </c>
      <c r="F100" s="172">
        <f t="shared" si="7"/>
        <v>28964.19</v>
      </c>
    </row>
    <row r="102" spans="1:6" x14ac:dyDescent="0.25">
      <c r="E102" s="100" t="s">
        <v>171</v>
      </c>
    </row>
    <row r="103" spans="1:6" x14ac:dyDescent="0.25">
      <c r="B103" s="217" t="s">
        <v>214</v>
      </c>
      <c r="C103" s="218">
        <v>1550422.3</v>
      </c>
      <c r="D103" s="218">
        <v>28987.68</v>
      </c>
      <c r="E103" s="218">
        <f>SUM(C103:D103)</f>
        <v>1579409.98</v>
      </c>
    </row>
    <row r="104" spans="1:6" x14ac:dyDescent="0.25">
      <c r="B104" s="217" t="s">
        <v>213</v>
      </c>
      <c r="C104" s="218">
        <v>1579386.49</v>
      </c>
      <c r="D104" s="218">
        <v>23.49</v>
      </c>
      <c r="E104" s="218">
        <f>SUM(C104:D104)</f>
        <v>1579409.98</v>
      </c>
    </row>
    <row r="106" spans="1:6" ht="15.75" customHeight="1" x14ac:dyDescent="0.25"/>
    <row r="107" spans="1:6" ht="15.75" customHeight="1" x14ac:dyDescent="0.25"/>
    <row r="117" ht="15.75" customHeight="1" x14ac:dyDescent="0.25"/>
    <row r="118" ht="15.75" customHeight="1" x14ac:dyDescent="0.25"/>
    <row r="128" ht="15.75" customHeight="1" x14ac:dyDescent="0.25"/>
    <row r="129" ht="15.75" customHeight="1" x14ac:dyDescent="0.25"/>
    <row r="139" ht="15.75" customHeight="1" x14ac:dyDescent="0.25"/>
    <row r="140" ht="15.75" customHeight="1" x14ac:dyDescent="0.25"/>
    <row r="150" ht="15.75" customHeight="1" x14ac:dyDescent="0.25"/>
    <row r="151" ht="15.75" customHeight="1" x14ac:dyDescent="0.25"/>
    <row r="161" ht="15.75" customHeight="1" x14ac:dyDescent="0.25"/>
    <row r="162" ht="15.75" customHeight="1" x14ac:dyDescent="0.25"/>
  </sheetData>
  <mergeCells count="3">
    <mergeCell ref="A1:E1"/>
    <mergeCell ref="A6:F6"/>
    <mergeCell ref="A3:F3"/>
  </mergeCells>
  <pageMargins left="0.7" right="0.7" top="0.75" bottom="0.75" header="0.3" footer="0.3"/>
  <pageSetup paperSize="9" scale="76" orientation="landscape" horizontalDpi="4294967293" verticalDpi="0" r:id="rId1"/>
  <rowBreaks count="2" manualBreakCount="2">
    <brk id="33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B23" sqref="B23"/>
    </sheetView>
  </sheetViews>
  <sheetFormatPr defaultRowHeight="15" x14ac:dyDescent="0.25"/>
  <cols>
    <col min="1" max="1" width="37.7109375" customWidth="1"/>
    <col min="2" max="2" width="18.42578125" customWidth="1"/>
    <col min="3" max="3" width="15.7109375" customWidth="1"/>
    <col min="4" max="4" width="13.28515625" customWidth="1"/>
    <col min="5" max="5" width="13.5703125" customWidth="1"/>
    <col min="7" max="7" width="19.42578125" customWidth="1"/>
  </cols>
  <sheetData>
    <row r="1" spans="1:8" ht="42" customHeight="1" x14ac:dyDescent="0.25">
      <c r="A1" s="514" t="s">
        <v>193</v>
      </c>
      <c r="B1" s="514"/>
      <c r="C1" s="514"/>
      <c r="D1" s="514"/>
      <c r="E1" s="514"/>
      <c r="F1" s="66"/>
      <c r="G1" s="66"/>
      <c r="H1" s="66"/>
    </row>
    <row r="2" spans="1:8" ht="18" customHeight="1" x14ac:dyDescent="0.25">
      <c r="A2" s="5"/>
      <c r="B2" s="5"/>
      <c r="C2" s="5"/>
      <c r="D2" s="5"/>
    </row>
    <row r="3" spans="1:8" ht="15.75" x14ac:dyDescent="0.25">
      <c r="A3" s="514" t="s">
        <v>28</v>
      </c>
      <c r="B3" s="514"/>
      <c r="C3" s="514"/>
      <c r="D3" s="514"/>
      <c r="E3" s="514"/>
    </row>
    <row r="4" spans="1:8" ht="18" x14ac:dyDescent="0.25">
      <c r="A4" s="5"/>
      <c r="B4" s="5"/>
      <c r="C4" s="6"/>
      <c r="D4" s="6"/>
    </row>
    <row r="5" spans="1:8" ht="18" customHeight="1" x14ac:dyDescent="0.25">
      <c r="A5" s="514" t="s">
        <v>12</v>
      </c>
      <c r="B5" s="514"/>
      <c r="C5" s="514"/>
      <c r="D5" s="514"/>
      <c r="E5" s="514"/>
    </row>
    <row r="6" spans="1:8" ht="18" x14ac:dyDescent="0.25">
      <c r="A6" s="5"/>
      <c r="B6" s="5"/>
      <c r="C6" s="6"/>
      <c r="D6" s="6"/>
    </row>
    <row r="7" spans="1:8" ht="15.75" customHeight="1" x14ac:dyDescent="0.25">
      <c r="A7" s="514" t="s">
        <v>21</v>
      </c>
      <c r="B7" s="514"/>
      <c r="C7" s="514"/>
      <c r="D7" s="514"/>
      <c r="E7" s="514"/>
    </row>
    <row r="8" spans="1:8" ht="18" x14ac:dyDescent="0.25">
      <c r="A8" s="5"/>
      <c r="B8" s="5"/>
      <c r="C8" s="6"/>
      <c r="D8" s="6"/>
    </row>
    <row r="9" spans="1:8" ht="38.25" x14ac:dyDescent="0.25">
      <c r="A9" s="24" t="s">
        <v>22</v>
      </c>
      <c r="B9" s="4" t="s">
        <v>189</v>
      </c>
      <c r="C9" s="4" t="s">
        <v>190</v>
      </c>
      <c r="D9" s="4" t="s">
        <v>191</v>
      </c>
      <c r="E9" s="4" t="s">
        <v>192</v>
      </c>
    </row>
    <row r="10" spans="1:8" ht="15.75" customHeight="1" x14ac:dyDescent="0.25">
      <c r="A10" s="12" t="s">
        <v>23</v>
      </c>
      <c r="B10" s="62">
        <v>1280140.1499999999</v>
      </c>
      <c r="C10" s="62">
        <v>299269.83</v>
      </c>
      <c r="D10" s="147">
        <f t="shared" ref="D10:D15" si="0">C10/B10*100</f>
        <v>23.377895771802802</v>
      </c>
      <c r="E10" s="62">
        <f t="shared" ref="E10:E15" si="1">B10+C10</f>
        <v>1579409.98</v>
      </c>
    </row>
    <row r="11" spans="1:8" ht="15.75" customHeight="1" x14ac:dyDescent="0.25">
      <c r="A11" s="12" t="s">
        <v>76</v>
      </c>
      <c r="B11" s="62">
        <v>1280140.1499999999</v>
      </c>
      <c r="C11" s="62">
        <v>299269.83</v>
      </c>
      <c r="D11" s="147">
        <f t="shared" si="0"/>
        <v>23.377895771802802</v>
      </c>
      <c r="E11" s="62">
        <f t="shared" si="1"/>
        <v>1579409.98</v>
      </c>
    </row>
    <row r="12" spans="1:8" x14ac:dyDescent="0.25">
      <c r="A12" s="58" t="s">
        <v>77</v>
      </c>
      <c r="B12" s="62">
        <v>1267140.1499999999</v>
      </c>
      <c r="C12" s="62">
        <v>299269.83</v>
      </c>
      <c r="D12" s="147">
        <f t="shared" si="0"/>
        <v>23.617737154015682</v>
      </c>
      <c r="E12" s="62">
        <f t="shared" si="1"/>
        <v>1566409.98</v>
      </c>
    </row>
    <row r="13" spans="1:8" x14ac:dyDescent="0.25">
      <c r="A13" s="17" t="s">
        <v>78</v>
      </c>
      <c r="B13" s="62">
        <v>1267140.1499999999</v>
      </c>
      <c r="C13" s="62">
        <v>299269.83</v>
      </c>
      <c r="D13" s="147">
        <f t="shared" si="0"/>
        <v>23.617737154015682</v>
      </c>
      <c r="E13" s="62">
        <f t="shared" si="1"/>
        <v>1566409.98</v>
      </c>
    </row>
    <row r="14" spans="1:8" x14ac:dyDescent="0.25">
      <c r="A14" s="19" t="s">
        <v>79</v>
      </c>
      <c r="B14" s="62">
        <v>13000</v>
      </c>
      <c r="C14" s="62">
        <v>0</v>
      </c>
      <c r="D14" s="160">
        <f t="shared" si="0"/>
        <v>0</v>
      </c>
      <c r="E14" s="86">
        <f t="shared" si="1"/>
        <v>13000</v>
      </c>
    </row>
    <row r="15" spans="1:8" ht="21.75" customHeight="1" x14ac:dyDescent="0.25">
      <c r="A15" s="16" t="s">
        <v>80</v>
      </c>
      <c r="B15" s="62">
        <v>13000</v>
      </c>
      <c r="C15" s="62">
        <v>0</v>
      </c>
      <c r="D15" s="160">
        <f t="shared" si="0"/>
        <v>0</v>
      </c>
      <c r="E15" s="86">
        <f t="shared" si="1"/>
        <v>13000</v>
      </c>
    </row>
    <row r="17" spans="5:9" x14ac:dyDescent="0.25">
      <c r="E17" s="100" t="s">
        <v>172</v>
      </c>
    </row>
    <row r="20" spans="5:9" ht="15.75" x14ac:dyDescent="0.25">
      <c r="G20" s="55"/>
      <c r="H20" s="537"/>
      <c r="I20" s="537"/>
    </row>
    <row r="21" spans="5:9" ht="15.75" x14ac:dyDescent="0.25">
      <c r="G21" s="55"/>
      <c r="H21" s="537"/>
      <c r="I21" s="537"/>
    </row>
    <row r="22" spans="5:9" ht="15.75" x14ac:dyDescent="0.25">
      <c r="G22" s="56"/>
      <c r="H22" s="534"/>
      <c r="I22" s="534"/>
    </row>
    <row r="23" spans="5:9" ht="15.75" x14ac:dyDescent="0.25">
      <c r="G23" s="57"/>
      <c r="H23" s="535"/>
      <c r="I23" s="535"/>
    </row>
    <row r="24" spans="5:9" ht="15.75" customHeight="1" x14ac:dyDescent="0.25">
      <c r="G24" s="56"/>
      <c r="H24" s="536"/>
      <c r="I24" s="536"/>
    </row>
  </sheetData>
  <mergeCells count="9">
    <mergeCell ref="H22:I22"/>
    <mergeCell ref="H23:I23"/>
    <mergeCell ref="H24:I24"/>
    <mergeCell ref="H20:I20"/>
    <mergeCell ref="A1:E1"/>
    <mergeCell ref="A3:E3"/>
    <mergeCell ref="A5:E5"/>
    <mergeCell ref="A7:E7"/>
    <mergeCell ref="H21:I21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workbookViewId="0">
      <selection activeCell="G8" sqref="G8:G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21" customWidth="1"/>
    <col min="6" max="6" width="16.7109375" customWidth="1"/>
    <col min="7" max="7" width="15.42578125" customWidth="1"/>
    <col min="8" max="8" width="17.7109375" customWidth="1"/>
  </cols>
  <sheetData>
    <row r="1" spans="1:8" ht="42" customHeight="1" x14ac:dyDescent="0.25">
      <c r="A1" s="514" t="s">
        <v>193</v>
      </c>
      <c r="B1" s="514"/>
      <c r="C1" s="514"/>
      <c r="D1" s="514"/>
      <c r="E1" s="514"/>
      <c r="F1" s="514"/>
      <c r="G1" s="514"/>
      <c r="H1" s="514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customHeight="1" x14ac:dyDescent="0.25">
      <c r="A3" s="514" t="s">
        <v>28</v>
      </c>
      <c r="B3" s="514"/>
      <c r="C3" s="514"/>
      <c r="D3" s="514"/>
      <c r="E3" s="514"/>
      <c r="F3" s="514"/>
      <c r="G3" s="514"/>
      <c r="H3" s="514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514" t="s">
        <v>24</v>
      </c>
      <c r="B5" s="514"/>
      <c r="C5" s="514"/>
      <c r="D5" s="514"/>
      <c r="E5" s="514"/>
      <c r="F5" s="514"/>
      <c r="G5" s="514"/>
      <c r="H5" s="51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4" t="s">
        <v>13</v>
      </c>
      <c r="B7" s="23" t="s">
        <v>14</v>
      </c>
      <c r="C7" s="23" t="s">
        <v>15</v>
      </c>
      <c r="D7" s="23" t="s">
        <v>43</v>
      </c>
      <c r="E7" s="4" t="s">
        <v>189</v>
      </c>
      <c r="F7" s="4" t="s">
        <v>190</v>
      </c>
      <c r="G7" s="4" t="s">
        <v>191</v>
      </c>
      <c r="H7" s="4" t="s">
        <v>192</v>
      </c>
    </row>
    <row r="8" spans="1:8" ht="25.5" x14ac:dyDescent="0.25">
      <c r="A8" s="12">
        <v>8</v>
      </c>
      <c r="B8" s="12"/>
      <c r="C8" s="12"/>
      <c r="D8" s="12" t="s">
        <v>25</v>
      </c>
      <c r="E8" s="10">
        <v>0</v>
      </c>
      <c r="F8" s="10">
        <v>0</v>
      </c>
      <c r="G8" s="147" t="e">
        <f t="shared" ref="G8:G14" si="0">F8/E8*100</f>
        <v>#DIV/0!</v>
      </c>
      <c r="H8" s="10">
        <f t="shared" ref="H8:H14" si="1">E8+F8</f>
        <v>0</v>
      </c>
    </row>
    <row r="9" spans="1:8" x14ac:dyDescent="0.25">
      <c r="A9" s="12"/>
      <c r="B9" s="16">
        <v>84</v>
      </c>
      <c r="C9" s="16"/>
      <c r="D9" s="16" t="s">
        <v>32</v>
      </c>
      <c r="E9" s="10">
        <v>0</v>
      </c>
      <c r="F9" s="10">
        <v>0</v>
      </c>
      <c r="G9" s="147" t="e">
        <f t="shared" si="0"/>
        <v>#DIV/0!</v>
      </c>
      <c r="H9" s="10">
        <f t="shared" si="1"/>
        <v>0</v>
      </c>
    </row>
    <row r="10" spans="1:8" ht="25.5" x14ac:dyDescent="0.25">
      <c r="A10" s="13"/>
      <c r="B10" s="13"/>
      <c r="C10" s="14">
        <v>81</v>
      </c>
      <c r="D10" s="18" t="s">
        <v>33</v>
      </c>
      <c r="E10" s="10">
        <v>0</v>
      </c>
      <c r="F10" s="10">
        <v>0</v>
      </c>
      <c r="G10" s="147" t="e">
        <f t="shared" si="0"/>
        <v>#DIV/0!</v>
      </c>
      <c r="H10" s="10">
        <f t="shared" si="1"/>
        <v>0</v>
      </c>
    </row>
    <row r="11" spans="1:8" ht="25.5" x14ac:dyDescent="0.25">
      <c r="A11" s="15">
        <v>5</v>
      </c>
      <c r="B11" s="15"/>
      <c r="C11" s="15"/>
      <c r="D11" s="26" t="s">
        <v>26</v>
      </c>
      <c r="E11" s="10">
        <v>0</v>
      </c>
      <c r="F11" s="10">
        <v>0</v>
      </c>
      <c r="G11" s="147" t="e">
        <f t="shared" si="0"/>
        <v>#DIV/0!</v>
      </c>
      <c r="H11" s="10">
        <f t="shared" si="1"/>
        <v>0</v>
      </c>
    </row>
    <row r="12" spans="1:8" ht="25.5" x14ac:dyDescent="0.25">
      <c r="A12" s="16"/>
      <c r="B12" s="16">
        <v>54</v>
      </c>
      <c r="C12" s="16"/>
      <c r="D12" s="27" t="s">
        <v>34</v>
      </c>
      <c r="E12" s="10">
        <v>0</v>
      </c>
      <c r="F12" s="10">
        <v>0</v>
      </c>
      <c r="G12" s="160" t="e">
        <f t="shared" si="0"/>
        <v>#DIV/0!</v>
      </c>
      <c r="H12" s="11">
        <f t="shared" si="1"/>
        <v>0</v>
      </c>
    </row>
    <row r="13" spans="1:8" x14ac:dyDescent="0.25">
      <c r="A13" s="16"/>
      <c r="B13" s="16"/>
      <c r="C13" s="14">
        <v>11</v>
      </c>
      <c r="D13" s="14" t="s">
        <v>17</v>
      </c>
      <c r="E13" s="10">
        <v>0</v>
      </c>
      <c r="F13" s="10">
        <v>0</v>
      </c>
      <c r="G13" s="160" t="e">
        <f t="shared" si="0"/>
        <v>#DIV/0!</v>
      </c>
      <c r="H13" s="11">
        <f t="shared" si="1"/>
        <v>0</v>
      </c>
    </row>
    <row r="14" spans="1:8" x14ac:dyDescent="0.25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60" t="e">
        <f t="shared" si="0"/>
        <v>#DIV/0!</v>
      </c>
      <c r="H14" s="11">
        <f t="shared" si="1"/>
        <v>0</v>
      </c>
    </row>
    <row r="16" spans="1:8" x14ac:dyDescent="0.25">
      <c r="H16" s="100" t="s">
        <v>173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04"/>
  <sheetViews>
    <sheetView topLeftCell="A674" zoomScaleNormal="100" workbookViewId="0">
      <selection activeCell="F615" activeCellId="3" sqref="F120 F520 F571 F615"/>
    </sheetView>
  </sheetViews>
  <sheetFormatPr defaultRowHeight="15" x14ac:dyDescent="0.25"/>
  <cols>
    <col min="1" max="1" width="19.28515625" style="47" customWidth="1"/>
    <col min="2" max="2" width="30" customWidth="1"/>
    <col min="3" max="3" width="22.7109375" customWidth="1"/>
    <col min="4" max="4" width="17.85546875" customWidth="1"/>
    <col min="5" max="6" width="16.140625" customWidth="1"/>
  </cols>
  <sheetData>
    <row r="1" spans="1:6" ht="42" customHeight="1" x14ac:dyDescent="0.25">
      <c r="A1" s="514" t="s">
        <v>193</v>
      </c>
      <c r="B1" s="514"/>
      <c r="C1" s="514"/>
      <c r="D1" s="514"/>
      <c r="E1" s="514"/>
      <c r="F1" s="514"/>
    </row>
    <row r="2" spans="1:6" ht="18" x14ac:dyDescent="0.25">
      <c r="A2" s="5"/>
      <c r="B2" s="5"/>
      <c r="C2" s="5"/>
      <c r="D2" s="6"/>
      <c r="E2" s="6"/>
    </row>
    <row r="3" spans="1:6" ht="18" customHeight="1" x14ac:dyDescent="0.25">
      <c r="A3" s="514" t="s">
        <v>27</v>
      </c>
      <c r="B3" s="514"/>
      <c r="C3" s="514"/>
      <c r="D3" s="514"/>
      <c r="E3" s="514"/>
      <c r="F3" s="514"/>
    </row>
    <row r="4" spans="1:6" ht="18" x14ac:dyDescent="0.25">
      <c r="A4" s="5"/>
      <c r="B4" s="5"/>
      <c r="C4" s="5"/>
      <c r="D4" s="6"/>
      <c r="E4" s="6"/>
    </row>
    <row r="5" spans="1:6" ht="30.75" customHeight="1" x14ac:dyDescent="0.25">
      <c r="A5" s="37" t="s">
        <v>29</v>
      </c>
      <c r="B5" s="23" t="s">
        <v>30</v>
      </c>
      <c r="C5" s="24" t="s">
        <v>189</v>
      </c>
      <c r="D5" s="63" t="s">
        <v>190</v>
      </c>
      <c r="E5" s="63" t="s">
        <v>191</v>
      </c>
      <c r="F5" s="24" t="s">
        <v>192</v>
      </c>
    </row>
    <row r="6" spans="1:6" x14ac:dyDescent="0.25">
      <c r="A6" s="539">
        <v>1</v>
      </c>
      <c r="B6" s="540"/>
      <c r="C6" s="67">
        <v>2</v>
      </c>
      <c r="D6" s="67">
        <v>3</v>
      </c>
      <c r="E6" s="67">
        <v>4</v>
      </c>
      <c r="F6" s="67">
        <v>5</v>
      </c>
    </row>
    <row r="7" spans="1:6" ht="30" customHeight="1" x14ac:dyDescent="0.25">
      <c r="A7" s="48" t="s">
        <v>44</v>
      </c>
      <c r="B7" s="38" t="s">
        <v>45</v>
      </c>
      <c r="C7" s="88">
        <f>C8+C56+C87</f>
        <v>137549.41</v>
      </c>
      <c r="D7" s="88">
        <f>D8+D56+D87</f>
        <v>-3.999999999996362E-2</v>
      </c>
      <c r="E7" s="88">
        <f>E8+E56+E168</f>
        <v>85.749153948995982</v>
      </c>
      <c r="F7" s="88">
        <f>C7+D7</f>
        <v>137549.37</v>
      </c>
    </row>
    <row r="8" spans="1:6" ht="44.25" customHeight="1" x14ac:dyDescent="0.25">
      <c r="A8" s="49" t="s">
        <v>46</v>
      </c>
      <c r="B8" s="51" t="s">
        <v>47</v>
      </c>
      <c r="C8" s="88">
        <v>91210.28</v>
      </c>
      <c r="D8" s="88">
        <v>-330.28</v>
      </c>
      <c r="E8" s="161">
        <f t="shared" ref="E8:E70" si="0">D8/C8*100</f>
        <v>-0.36210830621285228</v>
      </c>
      <c r="F8" s="62">
        <f t="shared" ref="F8:F70" si="1">C8+D8</f>
        <v>90880</v>
      </c>
    </row>
    <row r="9" spans="1:6" ht="15" customHeight="1" x14ac:dyDescent="0.25">
      <c r="A9" s="50">
        <v>11</v>
      </c>
      <c r="B9" s="44" t="s">
        <v>17</v>
      </c>
      <c r="C9" s="62">
        <v>91210.28</v>
      </c>
      <c r="D9" s="62">
        <v>-330.28</v>
      </c>
      <c r="E9" s="160">
        <f t="shared" si="0"/>
        <v>-0.36210830621285228</v>
      </c>
      <c r="F9" s="62">
        <f t="shared" si="1"/>
        <v>90880</v>
      </c>
    </row>
    <row r="10" spans="1:6" x14ac:dyDescent="0.25">
      <c r="A10" s="40">
        <v>3</v>
      </c>
      <c r="B10" s="41" t="s">
        <v>18</v>
      </c>
      <c r="C10" s="164">
        <v>91210.28</v>
      </c>
      <c r="D10" s="62">
        <f>D11+D21+D51</f>
        <v>-330.27999999999975</v>
      </c>
      <c r="E10" s="160">
        <f t="shared" si="0"/>
        <v>-0.36210830621285206</v>
      </c>
      <c r="F10" s="62">
        <f t="shared" si="1"/>
        <v>90880</v>
      </c>
    </row>
    <row r="11" spans="1:6" x14ac:dyDescent="0.25">
      <c r="A11" s="40">
        <v>31</v>
      </c>
      <c r="B11" s="41" t="s">
        <v>19</v>
      </c>
      <c r="C11" s="62">
        <v>0</v>
      </c>
      <c r="D11" s="62">
        <v>0</v>
      </c>
      <c r="E11" s="147" t="e">
        <f t="shared" si="0"/>
        <v>#DIV/0!</v>
      </c>
      <c r="F11" s="62">
        <f t="shared" si="1"/>
        <v>0</v>
      </c>
    </row>
    <row r="12" spans="1:6" x14ac:dyDescent="0.25">
      <c r="A12" s="42">
        <v>311</v>
      </c>
      <c r="B12" s="43" t="s">
        <v>48</v>
      </c>
      <c r="C12" s="62">
        <v>0</v>
      </c>
      <c r="D12" s="62">
        <v>0</v>
      </c>
      <c r="E12" s="147" t="e">
        <f t="shared" si="0"/>
        <v>#DIV/0!</v>
      </c>
      <c r="F12" s="62">
        <f t="shared" si="1"/>
        <v>0</v>
      </c>
    </row>
    <row r="13" spans="1:6" x14ac:dyDescent="0.25">
      <c r="A13" s="82">
        <v>3111</v>
      </c>
      <c r="B13" s="78" t="s">
        <v>117</v>
      </c>
      <c r="C13" s="62">
        <v>0</v>
      </c>
      <c r="D13" s="62">
        <v>0</v>
      </c>
      <c r="E13" s="147" t="e">
        <f t="shared" si="0"/>
        <v>#DIV/0!</v>
      </c>
      <c r="F13" s="62">
        <f t="shared" si="1"/>
        <v>0</v>
      </c>
    </row>
    <row r="14" spans="1:6" x14ac:dyDescent="0.25">
      <c r="A14" s="82">
        <v>3113</v>
      </c>
      <c r="B14" s="78" t="s">
        <v>141</v>
      </c>
      <c r="C14" s="62">
        <v>0</v>
      </c>
      <c r="D14" s="62">
        <v>0</v>
      </c>
      <c r="E14" s="147" t="e">
        <f t="shared" si="0"/>
        <v>#DIV/0!</v>
      </c>
      <c r="F14" s="62">
        <f t="shared" si="1"/>
        <v>0</v>
      </c>
    </row>
    <row r="15" spans="1:6" x14ac:dyDescent="0.25">
      <c r="A15" s="82">
        <v>3114</v>
      </c>
      <c r="B15" s="78" t="s">
        <v>142</v>
      </c>
      <c r="C15" s="62">
        <v>0</v>
      </c>
      <c r="D15" s="62">
        <v>0</v>
      </c>
      <c r="E15" s="147" t="e">
        <f t="shared" si="0"/>
        <v>#DIV/0!</v>
      </c>
      <c r="F15" s="62">
        <f t="shared" si="1"/>
        <v>0</v>
      </c>
    </row>
    <row r="16" spans="1:6" ht="15" customHeight="1" x14ac:dyDescent="0.25">
      <c r="A16" s="42">
        <v>312</v>
      </c>
      <c r="B16" s="43" t="s">
        <v>49</v>
      </c>
      <c r="C16" s="62">
        <v>0</v>
      </c>
      <c r="D16" s="62">
        <v>0</v>
      </c>
      <c r="E16" s="147" t="e">
        <f t="shared" si="0"/>
        <v>#DIV/0!</v>
      </c>
      <c r="F16" s="62">
        <f t="shared" si="1"/>
        <v>0</v>
      </c>
    </row>
    <row r="17" spans="1:6" x14ac:dyDescent="0.25">
      <c r="A17" s="82">
        <v>3121</v>
      </c>
      <c r="B17" s="78" t="s">
        <v>49</v>
      </c>
      <c r="C17" s="62">
        <v>0</v>
      </c>
      <c r="D17" s="62">
        <v>0</v>
      </c>
      <c r="E17" s="147" t="e">
        <f t="shared" si="0"/>
        <v>#DIV/0!</v>
      </c>
      <c r="F17" s="62">
        <f t="shared" si="1"/>
        <v>0</v>
      </c>
    </row>
    <row r="18" spans="1:6" ht="14.25" customHeight="1" x14ac:dyDescent="0.25">
      <c r="A18" s="42">
        <v>313</v>
      </c>
      <c r="B18" s="43" t="s">
        <v>50</v>
      </c>
      <c r="C18" s="62">
        <v>0</v>
      </c>
      <c r="D18" s="62">
        <v>0</v>
      </c>
      <c r="E18" s="147" t="e">
        <f t="shared" si="0"/>
        <v>#DIV/0!</v>
      </c>
      <c r="F18" s="62">
        <f t="shared" si="1"/>
        <v>0</v>
      </c>
    </row>
    <row r="19" spans="1:6" x14ac:dyDescent="0.25">
      <c r="A19" s="82">
        <v>3132</v>
      </c>
      <c r="B19" s="78" t="s">
        <v>118</v>
      </c>
      <c r="C19" s="62">
        <v>0</v>
      </c>
      <c r="D19" s="62">
        <v>0</v>
      </c>
      <c r="E19" s="147" t="e">
        <f t="shared" si="0"/>
        <v>#DIV/0!</v>
      </c>
      <c r="F19" s="62">
        <f t="shared" si="1"/>
        <v>0</v>
      </c>
    </row>
    <row r="20" spans="1:6" ht="22.5" x14ac:dyDescent="0.25">
      <c r="A20" s="82">
        <v>3133</v>
      </c>
      <c r="B20" s="78" t="s">
        <v>143</v>
      </c>
      <c r="C20" s="62">
        <v>0</v>
      </c>
      <c r="D20" s="62">
        <v>0</v>
      </c>
      <c r="E20" s="147" t="e">
        <f t="shared" si="0"/>
        <v>#DIV/0!</v>
      </c>
      <c r="F20" s="62">
        <f t="shared" si="1"/>
        <v>0</v>
      </c>
    </row>
    <row r="21" spans="1:6" ht="15" customHeight="1" x14ac:dyDescent="0.25">
      <c r="A21" s="40">
        <v>32</v>
      </c>
      <c r="B21" s="41" t="s">
        <v>31</v>
      </c>
      <c r="C21" s="62">
        <v>90546.67</v>
      </c>
      <c r="D21" s="62">
        <f>D22+D26+D33+D43</f>
        <v>-630.27999999999975</v>
      </c>
      <c r="E21" s="160">
        <f t="shared" si="0"/>
        <v>-0.69608302547183654</v>
      </c>
      <c r="F21" s="62">
        <f t="shared" si="1"/>
        <v>89916.39</v>
      </c>
    </row>
    <row r="22" spans="1:6" x14ac:dyDescent="0.25">
      <c r="A22" s="42">
        <v>321</v>
      </c>
      <c r="B22" s="43" t="s">
        <v>51</v>
      </c>
      <c r="C22" s="62">
        <v>36458.959999999999</v>
      </c>
      <c r="D22" s="62">
        <f>D23+D25+D24</f>
        <v>1500</v>
      </c>
      <c r="E22" s="160">
        <f t="shared" si="0"/>
        <v>4.1142149968073696</v>
      </c>
      <c r="F22" s="62">
        <f t="shared" si="1"/>
        <v>37958.959999999999</v>
      </c>
    </row>
    <row r="23" spans="1:6" x14ac:dyDescent="0.25">
      <c r="A23" s="82">
        <v>3211</v>
      </c>
      <c r="B23" s="78" t="s">
        <v>119</v>
      </c>
      <c r="C23" s="62">
        <v>2654.46</v>
      </c>
      <c r="D23" s="62">
        <v>1200</v>
      </c>
      <c r="E23" s="147">
        <f t="shared" si="0"/>
        <v>45.206934743789695</v>
      </c>
      <c r="F23" s="62">
        <f t="shared" si="1"/>
        <v>3854.46</v>
      </c>
    </row>
    <row r="24" spans="1:6" x14ac:dyDescent="0.25">
      <c r="A24" s="83">
        <v>3212</v>
      </c>
      <c r="B24" s="79" t="s">
        <v>120</v>
      </c>
      <c r="C24" s="62">
        <v>33140.89</v>
      </c>
      <c r="D24" s="62">
        <v>0</v>
      </c>
      <c r="E24" s="160">
        <f t="shared" si="0"/>
        <v>0</v>
      </c>
      <c r="F24" s="62">
        <f t="shared" si="1"/>
        <v>33140.89</v>
      </c>
    </row>
    <row r="25" spans="1:6" x14ac:dyDescent="0.25">
      <c r="A25" s="83">
        <v>3213</v>
      </c>
      <c r="B25" s="79" t="s">
        <v>121</v>
      </c>
      <c r="C25" s="62">
        <v>663.61</v>
      </c>
      <c r="D25" s="62">
        <v>300</v>
      </c>
      <c r="E25" s="160">
        <f t="shared" si="0"/>
        <v>45.207275357514206</v>
      </c>
      <c r="F25" s="62">
        <f t="shared" si="1"/>
        <v>963.61</v>
      </c>
    </row>
    <row r="26" spans="1:6" x14ac:dyDescent="0.25">
      <c r="A26" s="42">
        <v>322</v>
      </c>
      <c r="B26" s="43" t="s">
        <v>52</v>
      </c>
      <c r="C26" s="62">
        <v>26990.720000000001</v>
      </c>
      <c r="D26" s="62">
        <f>SUM(D27:D32)</f>
        <v>-5605.33</v>
      </c>
      <c r="E26" s="160">
        <f t="shared" si="0"/>
        <v>-20.767619389182652</v>
      </c>
      <c r="F26" s="62">
        <f t="shared" si="1"/>
        <v>21385.39</v>
      </c>
    </row>
    <row r="27" spans="1:6" x14ac:dyDescent="0.25">
      <c r="A27" s="83">
        <v>3221</v>
      </c>
      <c r="B27" s="79" t="s">
        <v>122</v>
      </c>
      <c r="C27" s="62">
        <v>8878.65</v>
      </c>
      <c r="D27" s="62">
        <v>0</v>
      </c>
      <c r="E27" s="160">
        <f t="shared" si="0"/>
        <v>0</v>
      </c>
      <c r="F27" s="62">
        <f t="shared" si="1"/>
        <v>8878.65</v>
      </c>
    </row>
    <row r="28" spans="1:6" x14ac:dyDescent="0.25">
      <c r="A28" s="83">
        <v>3222</v>
      </c>
      <c r="B28" s="79" t="s">
        <v>123</v>
      </c>
      <c r="C28" s="62">
        <v>3981.68</v>
      </c>
      <c r="D28" s="62">
        <v>-361.49</v>
      </c>
      <c r="E28" s="160">
        <f t="shared" si="0"/>
        <v>-9.0788310461915582</v>
      </c>
      <c r="F28" s="62">
        <f t="shared" si="1"/>
        <v>3620.1899999999996</v>
      </c>
    </row>
    <row r="29" spans="1:6" x14ac:dyDescent="0.25">
      <c r="A29" s="83">
        <v>3223</v>
      </c>
      <c r="B29" s="79" t="s">
        <v>124</v>
      </c>
      <c r="C29" s="62">
        <v>12741.39</v>
      </c>
      <c r="D29" s="62">
        <v>-5000</v>
      </c>
      <c r="E29" s="147">
        <f t="shared" si="0"/>
        <v>-39.242186292076454</v>
      </c>
      <c r="F29" s="62">
        <f t="shared" si="1"/>
        <v>7741.3899999999994</v>
      </c>
    </row>
    <row r="30" spans="1:6" x14ac:dyDescent="0.25">
      <c r="A30" s="83">
        <v>3224</v>
      </c>
      <c r="B30" s="79" t="s">
        <v>125</v>
      </c>
      <c r="C30" s="62">
        <v>990.83999999999992</v>
      </c>
      <c r="D30" s="62">
        <v>-243.84</v>
      </c>
      <c r="E30" s="147">
        <f t="shared" si="0"/>
        <v>-24.609422308344435</v>
      </c>
      <c r="F30" s="62">
        <f t="shared" si="1"/>
        <v>746.99999999999989</v>
      </c>
    </row>
    <row r="31" spans="1:6" x14ac:dyDescent="0.25">
      <c r="A31" s="83">
        <v>3225</v>
      </c>
      <c r="B31" s="79" t="s">
        <v>126</v>
      </c>
      <c r="C31" s="62">
        <v>398.16</v>
      </c>
      <c r="D31" s="62">
        <v>0</v>
      </c>
      <c r="E31" s="160">
        <f t="shared" si="0"/>
        <v>0</v>
      </c>
      <c r="F31" s="62">
        <f t="shared" si="1"/>
        <v>398.16</v>
      </c>
    </row>
    <row r="32" spans="1:6" x14ac:dyDescent="0.25">
      <c r="A32" s="83">
        <v>3227</v>
      </c>
      <c r="B32" s="79" t="s">
        <v>157</v>
      </c>
      <c r="C32" s="62">
        <v>0</v>
      </c>
      <c r="D32" s="62">
        <v>0</v>
      </c>
      <c r="E32" s="160" t="e">
        <f t="shared" si="0"/>
        <v>#DIV/0!</v>
      </c>
      <c r="F32" s="62">
        <f t="shared" si="1"/>
        <v>0</v>
      </c>
    </row>
    <row r="33" spans="1:6" ht="15" customHeight="1" x14ac:dyDescent="0.25">
      <c r="A33" s="42">
        <v>323</v>
      </c>
      <c r="B33" s="43" t="s">
        <v>53</v>
      </c>
      <c r="C33" s="62">
        <v>26911.18</v>
      </c>
      <c r="D33" s="62">
        <f>SUM(D34:D42)</f>
        <v>2965.05</v>
      </c>
      <c r="E33" s="160">
        <f t="shared" si="0"/>
        <v>11.017911514842531</v>
      </c>
      <c r="F33" s="62">
        <f t="shared" si="1"/>
        <v>29876.23</v>
      </c>
    </row>
    <row r="34" spans="1:6" ht="15.75" customHeight="1" x14ac:dyDescent="0.25">
      <c r="A34" s="83">
        <v>3231</v>
      </c>
      <c r="B34" s="79" t="s">
        <v>127</v>
      </c>
      <c r="C34" s="62">
        <v>4021.5</v>
      </c>
      <c r="D34" s="62">
        <v>200</v>
      </c>
      <c r="E34" s="147">
        <f t="shared" si="0"/>
        <v>4.9732686808404827</v>
      </c>
      <c r="F34" s="62">
        <f t="shared" si="1"/>
        <v>4221.5</v>
      </c>
    </row>
    <row r="35" spans="1:6" x14ac:dyDescent="0.25">
      <c r="A35" s="83">
        <v>3232</v>
      </c>
      <c r="B35" s="79" t="s">
        <v>128</v>
      </c>
      <c r="C35" s="62">
        <v>1194.51</v>
      </c>
      <c r="D35" s="62">
        <v>2305.4899999999998</v>
      </c>
      <c r="E35" s="160">
        <f t="shared" si="0"/>
        <v>193.0071744899582</v>
      </c>
      <c r="F35" s="62">
        <f t="shared" si="1"/>
        <v>3500</v>
      </c>
    </row>
    <row r="36" spans="1:6" x14ac:dyDescent="0.25">
      <c r="A36" s="83">
        <v>3233</v>
      </c>
      <c r="B36" s="79" t="s">
        <v>158</v>
      </c>
      <c r="C36" s="62">
        <v>132.72</v>
      </c>
      <c r="D36" s="62">
        <v>-132.72</v>
      </c>
      <c r="E36" s="160">
        <f t="shared" si="0"/>
        <v>-100</v>
      </c>
      <c r="F36" s="62">
        <f t="shared" si="1"/>
        <v>0</v>
      </c>
    </row>
    <row r="37" spans="1:6" x14ac:dyDescent="0.25">
      <c r="A37" s="83">
        <v>3234</v>
      </c>
      <c r="B37" s="80" t="s">
        <v>129</v>
      </c>
      <c r="C37" s="62">
        <v>2654.46</v>
      </c>
      <c r="D37" s="62">
        <v>700</v>
      </c>
      <c r="E37" s="147">
        <f t="shared" si="0"/>
        <v>26.370711933877324</v>
      </c>
      <c r="F37" s="62">
        <f t="shared" si="1"/>
        <v>3354.46</v>
      </c>
    </row>
    <row r="38" spans="1:6" x14ac:dyDescent="0.25">
      <c r="A38" s="83">
        <v>3235</v>
      </c>
      <c r="B38" s="80" t="s">
        <v>144</v>
      </c>
      <c r="C38" s="62">
        <v>13272.28</v>
      </c>
      <c r="D38" s="62">
        <v>0</v>
      </c>
      <c r="E38" s="147">
        <f t="shared" si="0"/>
        <v>0</v>
      </c>
      <c r="F38" s="62">
        <f t="shared" si="1"/>
        <v>13272.28</v>
      </c>
    </row>
    <row r="39" spans="1:6" x14ac:dyDescent="0.25">
      <c r="A39" s="83">
        <v>3236</v>
      </c>
      <c r="B39" s="80" t="s">
        <v>159</v>
      </c>
      <c r="C39" s="62">
        <v>3875</v>
      </c>
      <c r="D39" s="62">
        <v>-575</v>
      </c>
      <c r="E39" s="147">
        <f t="shared" si="0"/>
        <v>-14.838709677419354</v>
      </c>
      <c r="F39" s="62">
        <f t="shared" si="1"/>
        <v>3300</v>
      </c>
    </row>
    <row r="40" spans="1:6" x14ac:dyDescent="0.25">
      <c r="A40" s="83">
        <v>3237</v>
      </c>
      <c r="B40" s="80" t="s">
        <v>130</v>
      </c>
      <c r="C40" s="62">
        <v>265.45</v>
      </c>
      <c r="D40" s="62">
        <v>250</v>
      </c>
      <c r="E40" s="160">
        <f t="shared" si="0"/>
        <v>94.179694857788661</v>
      </c>
      <c r="F40" s="62">
        <f t="shared" si="1"/>
        <v>515.45000000000005</v>
      </c>
    </row>
    <row r="41" spans="1:6" x14ac:dyDescent="0.25">
      <c r="A41" s="83">
        <v>3238</v>
      </c>
      <c r="B41" s="80" t="s">
        <v>131</v>
      </c>
      <c r="C41" s="62">
        <v>1327.23</v>
      </c>
      <c r="D41" s="62">
        <v>100</v>
      </c>
      <c r="E41" s="147">
        <f t="shared" si="0"/>
        <v>7.5344891239649492</v>
      </c>
      <c r="F41" s="62">
        <f t="shared" si="1"/>
        <v>1427.23</v>
      </c>
    </row>
    <row r="42" spans="1:6" x14ac:dyDescent="0.25">
      <c r="A42" s="83">
        <v>3239</v>
      </c>
      <c r="B42" s="80" t="s">
        <v>132</v>
      </c>
      <c r="C42" s="62">
        <v>168.03</v>
      </c>
      <c r="D42" s="62">
        <f>250-132.72</f>
        <v>117.28</v>
      </c>
      <c r="E42" s="160">
        <f t="shared" si="0"/>
        <v>69.797060048800802</v>
      </c>
      <c r="F42" s="62">
        <f t="shared" si="1"/>
        <v>285.31</v>
      </c>
    </row>
    <row r="43" spans="1:6" ht="26.25" x14ac:dyDescent="0.25">
      <c r="A43" s="42">
        <v>329</v>
      </c>
      <c r="B43" s="43" t="s">
        <v>54</v>
      </c>
      <c r="C43" s="62">
        <v>185.81</v>
      </c>
      <c r="D43" s="62">
        <f>SUM(D44:D50)</f>
        <v>510</v>
      </c>
      <c r="E43" s="160">
        <f t="shared" si="0"/>
        <v>274.47392497712718</v>
      </c>
      <c r="F43" s="62">
        <f t="shared" si="1"/>
        <v>695.81</v>
      </c>
    </row>
    <row r="44" spans="1:6" ht="23.25" x14ac:dyDescent="0.25">
      <c r="A44" s="83">
        <v>3291</v>
      </c>
      <c r="B44" s="80" t="s">
        <v>145</v>
      </c>
      <c r="C44" s="62">
        <v>0</v>
      </c>
      <c r="D44" s="62">
        <v>0</v>
      </c>
      <c r="E44" s="147" t="e">
        <f t="shared" si="0"/>
        <v>#DIV/0!</v>
      </c>
      <c r="F44" s="62">
        <f t="shared" si="1"/>
        <v>0</v>
      </c>
    </row>
    <row r="45" spans="1:6" x14ac:dyDescent="0.25">
      <c r="A45" s="83">
        <v>3292</v>
      </c>
      <c r="B45" s="80" t="s">
        <v>133</v>
      </c>
      <c r="C45" s="62">
        <v>0</v>
      </c>
      <c r="D45" s="62">
        <v>100</v>
      </c>
      <c r="E45" s="147" t="e">
        <f t="shared" si="0"/>
        <v>#DIV/0!</v>
      </c>
      <c r="F45" s="62">
        <f t="shared" si="1"/>
        <v>100</v>
      </c>
    </row>
    <row r="46" spans="1:6" ht="15.75" customHeight="1" x14ac:dyDescent="0.25">
      <c r="A46" s="83">
        <v>3293</v>
      </c>
      <c r="B46" s="80" t="s">
        <v>134</v>
      </c>
      <c r="C46" s="62">
        <v>132.72</v>
      </c>
      <c r="D46" s="62">
        <v>150</v>
      </c>
      <c r="E46" s="160">
        <f t="shared" si="0"/>
        <v>113.01989150090417</v>
      </c>
      <c r="F46" s="62">
        <f t="shared" si="1"/>
        <v>282.72000000000003</v>
      </c>
    </row>
    <row r="47" spans="1:6" ht="15.75" customHeight="1" x14ac:dyDescent="0.25">
      <c r="A47" s="83">
        <v>3294</v>
      </c>
      <c r="B47" s="80" t="s">
        <v>135</v>
      </c>
      <c r="C47" s="62">
        <v>0</v>
      </c>
      <c r="D47" s="62">
        <v>0</v>
      </c>
      <c r="E47" s="160" t="e">
        <f t="shared" si="0"/>
        <v>#DIV/0!</v>
      </c>
      <c r="F47" s="62">
        <f t="shared" si="1"/>
        <v>0</v>
      </c>
    </row>
    <row r="48" spans="1:6" x14ac:dyDescent="0.25">
      <c r="A48" s="83">
        <v>3295</v>
      </c>
      <c r="B48" s="80" t="s">
        <v>136</v>
      </c>
      <c r="C48" s="62">
        <v>13.27</v>
      </c>
      <c r="D48" s="62">
        <v>0</v>
      </c>
      <c r="E48" s="147">
        <f t="shared" si="0"/>
        <v>0</v>
      </c>
      <c r="F48" s="62">
        <f t="shared" si="1"/>
        <v>13.27</v>
      </c>
    </row>
    <row r="49" spans="1:6" x14ac:dyDescent="0.25">
      <c r="A49" s="83">
        <v>3296</v>
      </c>
      <c r="B49" s="80" t="s">
        <v>137</v>
      </c>
      <c r="C49" s="62">
        <v>0</v>
      </c>
      <c r="D49" s="62">
        <v>0</v>
      </c>
      <c r="E49" s="160" t="e">
        <f t="shared" si="0"/>
        <v>#DIV/0!</v>
      </c>
      <c r="F49" s="62">
        <f t="shared" si="1"/>
        <v>0</v>
      </c>
    </row>
    <row r="50" spans="1:6" x14ac:dyDescent="0.25">
      <c r="A50" s="83">
        <v>3299</v>
      </c>
      <c r="B50" s="80" t="s">
        <v>138</v>
      </c>
      <c r="C50" s="62">
        <v>39.82</v>
      </c>
      <c r="D50" s="62">
        <v>260</v>
      </c>
      <c r="E50" s="147">
        <f t="shared" si="0"/>
        <v>652.93822199899546</v>
      </c>
      <c r="F50" s="62">
        <f t="shared" si="1"/>
        <v>299.82</v>
      </c>
    </row>
    <row r="51" spans="1:6" x14ac:dyDescent="0.25">
      <c r="A51" s="40">
        <v>34</v>
      </c>
      <c r="B51" s="41" t="s">
        <v>55</v>
      </c>
      <c r="C51" s="62">
        <v>663.61</v>
      </c>
      <c r="D51" s="62">
        <v>300</v>
      </c>
      <c r="E51" s="160">
        <f t="shared" si="0"/>
        <v>45.207275357514206</v>
      </c>
      <c r="F51" s="62">
        <f t="shared" si="1"/>
        <v>963.61</v>
      </c>
    </row>
    <row r="52" spans="1:6" x14ac:dyDescent="0.25">
      <c r="A52" s="42">
        <v>343</v>
      </c>
      <c r="B52" s="43" t="s">
        <v>56</v>
      </c>
      <c r="C52" s="62">
        <v>663.61</v>
      </c>
      <c r="D52" s="62">
        <v>300</v>
      </c>
      <c r="E52" s="160">
        <f t="shared" si="0"/>
        <v>45.207275357514206</v>
      </c>
      <c r="F52" s="62">
        <f t="shared" si="1"/>
        <v>963.61</v>
      </c>
    </row>
    <row r="53" spans="1:6" x14ac:dyDescent="0.25">
      <c r="A53" s="83">
        <v>3431</v>
      </c>
      <c r="B53" s="81" t="s">
        <v>139</v>
      </c>
      <c r="C53" s="62">
        <v>663.61</v>
      </c>
      <c r="D53" s="62">
        <v>300</v>
      </c>
      <c r="E53" s="147">
        <f t="shared" si="0"/>
        <v>45.207275357514206</v>
      </c>
      <c r="F53" s="62">
        <f t="shared" si="1"/>
        <v>963.61</v>
      </c>
    </row>
    <row r="54" spans="1:6" x14ac:dyDescent="0.25">
      <c r="A54" s="83">
        <v>3433</v>
      </c>
      <c r="B54" s="80" t="s">
        <v>140</v>
      </c>
      <c r="C54" s="62">
        <v>0</v>
      </c>
      <c r="D54" s="62">
        <v>0</v>
      </c>
      <c r="E54" s="160" t="e">
        <f t="shared" si="0"/>
        <v>#DIV/0!</v>
      </c>
      <c r="F54" s="62">
        <f t="shared" si="1"/>
        <v>0</v>
      </c>
    </row>
    <row r="55" spans="1:6" x14ac:dyDescent="0.25">
      <c r="A55" s="42"/>
      <c r="B55" s="43"/>
      <c r="C55" s="62"/>
      <c r="D55" s="62"/>
      <c r="E55" s="160" t="e">
        <f t="shared" si="0"/>
        <v>#DIV/0!</v>
      </c>
      <c r="F55" s="62">
        <f t="shared" si="1"/>
        <v>0</v>
      </c>
    </row>
    <row r="56" spans="1:6" ht="26.25" x14ac:dyDescent="0.25">
      <c r="A56" s="45" t="s">
        <v>57</v>
      </c>
      <c r="B56" s="39" t="s">
        <v>58</v>
      </c>
      <c r="C56" s="88">
        <v>549.76</v>
      </c>
      <c r="D56" s="164">
        <v>330.24</v>
      </c>
      <c r="E56" s="160">
        <f t="shared" si="0"/>
        <v>60.069848661233991</v>
      </c>
      <c r="F56" s="62">
        <f t="shared" si="1"/>
        <v>880</v>
      </c>
    </row>
    <row r="57" spans="1:6" x14ac:dyDescent="0.25">
      <c r="A57" s="40">
        <v>3</v>
      </c>
      <c r="B57" s="41" t="s">
        <v>18</v>
      </c>
      <c r="C57" s="62">
        <v>0</v>
      </c>
      <c r="D57" s="62">
        <v>0</v>
      </c>
      <c r="E57" s="160" t="e">
        <f t="shared" si="0"/>
        <v>#DIV/0!</v>
      </c>
      <c r="F57" s="62">
        <f t="shared" si="1"/>
        <v>0</v>
      </c>
    </row>
    <row r="58" spans="1:6" x14ac:dyDescent="0.25">
      <c r="A58" s="40">
        <v>32</v>
      </c>
      <c r="B58" s="41" t="s">
        <v>31</v>
      </c>
      <c r="C58" s="62">
        <v>0</v>
      </c>
      <c r="D58" s="62">
        <v>0</v>
      </c>
      <c r="E58" s="160" t="e">
        <f t="shared" si="0"/>
        <v>#DIV/0!</v>
      </c>
      <c r="F58" s="62">
        <f t="shared" si="1"/>
        <v>0</v>
      </c>
    </row>
    <row r="59" spans="1:6" x14ac:dyDescent="0.25">
      <c r="A59" s="42">
        <v>322</v>
      </c>
      <c r="B59" s="43" t="s">
        <v>52</v>
      </c>
      <c r="C59" s="62">
        <v>0</v>
      </c>
      <c r="D59" s="62">
        <v>0</v>
      </c>
      <c r="E59" s="160" t="e">
        <f t="shared" si="0"/>
        <v>#DIV/0!</v>
      </c>
      <c r="F59" s="62">
        <f t="shared" si="1"/>
        <v>0</v>
      </c>
    </row>
    <row r="60" spans="1:6" x14ac:dyDescent="0.25">
      <c r="A60" s="83">
        <v>3221</v>
      </c>
      <c r="B60" s="79" t="s">
        <v>122</v>
      </c>
      <c r="C60" s="62">
        <v>0</v>
      </c>
      <c r="D60" s="62">
        <v>0</v>
      </c>
      <c r="E60" s="160" t="e">
        <f t="shared" si="0"/>
        <v>#DIV/0!</v>
      </c>
      <c r="F60" s="62">
        <f t="shared" si="1"/>
        <v>0</v>
      </c>
    </row>
    <row r="61" spans="1:6" x14ac:dyDescent="0.25">
      <c r="A61" s="83">
        <v>3222</v>
      </c>
      <c r="B61" s="79" t="s">
        <v>123</v>
      </c>
      <c r="C61" s="62">
        <v>0</v>
      </c>
      <c r="D61" s="62">
        <v>0</v>
      </c>
      <c r="E61" s="160" t="e">
        <f t="shared" si="0"/>
        <v>#DIV/0!</v>
      </c>
      <c r="F61" s="62">
        <f t="shared" si="1"/>
        <v>0</v>
      </c>
    </row>
    <row r="62" spans="1:6" x14ac:dyDescent="0.25">
      <c r="A62" s="83">
        <v>3223</v>
      </c>
      <c r="B62" s="79" t="s">
        <v>124</v>
      </c>
      <c r="C62" s="62">
        <v>0</v>
      </c>
      <c r="D62" s="62">
        <v>0</v>
      </c>
      <c r="E62" s="160" t="e">
        <f t="shared" si="0"/>
        <v>#DIV/0!</v>
      </c>
      <c r="F62" s="62">
        <f t="shared" si="1"/>
        <v>0</v>
      </c>
    </row>
    <row r="63" spans="1:6" x14ac:dyDescent="0.25">
      <c r="A63" s="83">
        <v>3224</v>
      </c>
      <c r="B63" s="79" t="s">
        <v>125</v>
      </c>
      <c r="C63" s="62">
        <v>0</v>
      </c>
      <c r="D63" s="62">
        <v>0</v>
      </c>
      <c r="E63" s="160" t="e">
        <f t="shared" si="0"/>
        <v>#DIV/0!</v>
      </c>
      <c r="F63" s="62">
        <f t="shared" si="1"/>
        <v>0</v>
      </c>
    </row>
    <row r="64" spans="1:6" x14ac:dyDescent="0.25">
      <c r="A64" s="83">
        <v>3225</v>
      </c>
      <c r="B64" s="79" t="s">
        <v>126</v>
      </c>
      <c r="C64" s="62">
        <v>0</v>
      </c>
      <c r="D64" s="62">
        <v>0</v>
      </c>
      <c r="E64" s="160" t="e">
        <f t="shared" si="0"/>
        <v>#DIV/0!</v>
      </c>
      <c r="F64" s="62">
        <f t="shared" si="1"/>
        <v>0</v>
      </c>
    </row>
    <row r="65" spans="1:6" x14ac:dyDescent="0.25">
      <c r="A65" s="83">
        <v>3227</v>
      </c>
      <c r="B65" s="79" t="s">
        <v>157</v>
      </c>
      <c r="C65" s="62">
        <v>0</v>
      </c>
      <c r="D65" s="62">
        <v>0</v>
      </c>
      <c r="E65" s="160" t="e">
        <f t="shared" si="0"/>
        <v>#DIV/0!</v>
      </c>
      <c r="F65" s="62">
        <f t="shared" si="1"/>
        <v>0</v>
      </c>
    </row>
    <row r="66" spans="1:6" x14ac:dyDescent="0.25">
      <c r="A66" s="42">
        <v>323</v>
      </c>
      <c r="B66" s="43" t="s">
        <v>53</v>
      </c>
      <c r="C66" s="62">
        <v>0</v>
      </c>
      <c r="D66" s="62">
        <v>0</v>
      </c>
      <c r="E66" s="160" t="e">
        <f t="shared" si="0"/>
        <v>#DIV/0!</v>
      </c>
      <c r="F66" s="62">
        <f t="shared" si="1"/>
        <v>0</v>
      </c>
    </row>
    <row r="67" spans="1:6" ht="15.75" customHeight="1" x14ac:dyDescent="0.25">
      <c r="A67" s="83">
        <v>3231</v>
      </c>
      <c r="B67" s="79" t="s">
        <v>127</v>
      </c>
      <c r="C67" s="62">
        <v>0</v>
      </c>
      <c r="D67" s="62">
        <v>0</v>
      </c>
      <c r="E67" s="160" t="e">
        <f t="shared" si="0"/>
        <v>#DIV/0!</v>
      </c>
      <c r="F67" s="62">
        <f t="shared" si="1"/>
        <v>0</v>
      </c>
    </row>
    <row r="68" spans="1:6" x14ac:dyDescent="0.25">
      <c r="A68" s="83">
        <v>3232</v>
      </c>
      <c r="B68" s="79" t="s">
        <v>128</v>
      </c>
      <c r="C68" s="62">
        <v>0</v>
      </c>
      <c r="D68" s="62">
        <v>0</v>
      </c>
      <c r="E68" s="160" t="e">
        <f t="shared" si="0"/>
        <v>#DIV/0!</v>
      </c>
      <c r="F68" s="62">
        <f t="shared" si="1"/>
        <v>0</v>
      </c>
    </row>
    <row r="69" spans="1:6" x14ac:dyDescent="0.25">
      <c r="A69" s="83">
        <v>3233</v>
      </c>
      <c r="B69" s="79" t="s">
        <v>158</v>
      </c>
      <c r="C69" s="62">
        <v>0</v>
      </c>
      <c r="D69" s="62">
        <v>0</v>
      </c>
      <c r="E69" s="160" t="e">
        <f t="shared" si="0"/>
        <v>#DIV/0!</v>
      </c>
      <c r="F69" s="62">
        <f t="shared" si="1"/>
        <v>0</v>
      </c>
    </row>
    <row r="70" spans="1:6" x14ac:dyDescent="0.25">
      <c r="A70" s="83">
        <v>3234</v>
      </c>
      <c r="B70" s="80" t="s">
        <v>129</v>
      </c>
      <c r="C70" s="62">
        <v>0</v>
      </c>
      <c r="D70" s="62">
        <v>0</v>
      </c>
      <c r="E70" s="160" t="e">
        <f t="shared" si="0"/>
        <v>#DIV/0!</v>
      </c>
      <c r="F70" s="62">
        <f t="shared" si="1"/>
        <v>0</v>
      </c>
    </row>
    <row r="71" spans="1:6" x14ac:dyDescent="0.25">
      <c r="A71" s="83">
        <v>3235</v>
      </c>
      <c r="B71" s="80" t="s">
        <v>144</v>
      </c>
      <c r="C71" s="62">
        <v>0</v>
      </c>
      <c r="D71" s="62">
        <v>0</v>
      </c>
      <c r="E71" s="160" t="e">
        <f t="shared" ref="E71:E86" si="2">D71/C71*100</f>
        <v>#DIV/0!</v>
      </c>
      <c r="F71" s="62">
        <f t="shared" ref="F71:F86" si="3">C71+D71</f>
        <v>0</v>
      </c>
    </row>
    <row r="72" spans="1:6" x14ac:dyDescent="0.25">
      <c r="A72" s="83">
        <v>3236</v>
      </c>
      <c r="B72" s="80" t="s">
        <v>159</v>
      </c>
      <c r="C72" s="62">
        <v>0</v>
      </c>
      <c r="D72" s="62">
        <v>0</v>
      </c>
      <c r="E72" s="160" t="e">
        <f t="shared" si="2"/>
        <v>#DIV/0!</v>
      </c>
      <c r="F72" s="62">
        <f t="shared" si="3"/>
        <v>0</v>
      </c>
    </row>
    <row r="73" spans="1:6" x14ac:dyDescent="0.25">
      <c r="A73" s="83">
        <v>3237</v>
      </c>
      <c r="B73" s="80" t="s">
        <v>130</v>
      </c>
      <c r="C73" s="62">
        <v>0</v>
      </c>
      <c r="D73" s="62">
        <v>0</v>
      </c>
      <c r="E73" s="160" t="e">
        <f t="shared" si="2"/>
        <v>#DIV/0!</v>
      </c>
      <c r="F73" s="62">
        <f t="shared" si="3"/>
        <v>0</v>
      </c>
    </row>
    <row r="74" spans="1:6" x14ac:dyDescent="0.25">
      <c r="A74" s="83">
        <v>3238</v>
      </c>
      <c r="B74" s="80" t="s">
        <v>131</v>
      </c>
      <c r="C74" s="62">
        <v>0</v>
      </c>
      <c r="D74" s="62">
        <v>0</v>
      </c>
      <c r="E74" s="160" t="e">
        <f t="shared" si="2"/>
        <v>#DIV/0!</v>
      </c>
      <c r="F74" s="62">
        <f t="shared" si="3"/>
        <v>0</v>
      </c>
    </row>
    <row r="75" spans="1:6" x14ac:dyDescent="0.25">
      <c r="A75" s="83">
        <v>3239</v>
      </c>
      <c r="B75" s="80" t="s">
        <v>132</v>
      </c>
      <c r="C75" s="62">
        <v>0</v>
      </c>
      <c r="D75" s="62">
        <v>0</v>
      </c>
      <c r="E75" s="160" t="e">
        <f t="shared" si="2"/>
        <v>#DIV/0!</v>
      </c>
      <c r="F75" s="62">
        <f t="shared" si="3"/>
        <v>0</v>
      </c>
    </row>
    <row r="76" spans="1:6" ht="26.25" x14ac:dyDescent="0.25">
      <c r="A76" s="40">
        <v>4</v>
      </c>
      <c r="B76" s="41" t="s">
        <v>20</v>
      </c>
      <c r="C76" s="62">
        <v>549.76</v>
      </c>
      <c r="D76" s="164">
        <v>330.24</v>
      </c>
      <c r="E76" s="160">
        <f t="shared" si="2"/>
        <v>60.069848661233991</v>
      </c>
      <c r="F76" s="62">
        <f t="shared" si="3"/>
        <v>880</v>
      </c>
    </row>
    <row r="77" spans="1:6" ht="39" x14ac:dyDescent="0.25">
      <c r="A77" s="40">
        <v>42</v>
      </c>
      <c r="B77" s="41" t="s">
        <v>41</v>
      </c>
      <c r="C77" s="62">
        <v>549.76</v>
      </c>
      <c r="D77" s="164">
        <f>D78+D80+D84</f>
        <v>330.24000000000007</v>
      </c>
      <c r="E77" s="160">
        <f t="shared" si="2"/>
        <v>60.069848661234005</v>
      </c>
      <c r="F77" s="62">
        <f t="shared" si="3"/>
        <v>880</v>
      </c>
    </row>
    <row r="78" spans="1:6" x14ac:dyDescent="0.25">
      <c r="A78" s="42">
        <v>421</v>
      </c>
      <c r="B78" s="43" t="s">
        <v>59</v>
      </c>
      <c r="C78" s="62">
        <v>0</v>
      </c>
      <c r="D78" s="62">
        <v>0</v>
      </c>
      <c r="E78" s="160" t="e">
        <f t="shared" si="2"/>
        <v>#DIV/0!</v>
      </c>
      <c r="F78" s="62">
        <f t="shared" si="3"/>
        <v>0</v>
      </c>
    </row>
    <row r="79" spans="1:6" x14ac:dyDescent="0.25">
      <c r="A79" s="83">
        <v>4212</v>
      </c>
      <c r="B79" s="91" t="s">
        <v>162</v>
      </c>
      <c r="C79" s="62">
        <v>0</v>
      </c>
      <c r="D79" s="62">
        <v>0</v>
      </c>
      <c r="E79" s="160" t="e">
        <f t="shared" si="2"/>
        <v>#DIV/0!</v>
      </c>
      <c r="F79" s="62">
        <f t="shared" si="3"/>
        <v>0</v>
      </c>
    </row>
    <row r="80" spans="1:6" x14ac:dyDescent="0.25">
      <c r="A80" s="42">
        <v>422</v>
      </c>
      <c r="B80" s="43" t="s">
        <v>60</v>
      </c>
      <c r="C80" s="62">
        <v>284.30999999999995</v>
      </c>
      <c r="D80" s="62">
        <f>D83</f>
        <v>595.69000000000005</v>
      </c>
      <c r="E80" s="160">
        <f t="shared" si="2"/>
        <v>209.52129717561823</v>
      </c>
      <c r="F80" s="62">
        <f t="shared" si="3"/>
        <v>880</v>
      </c>
    </row>
    <row r="81" spans="1:6" x14ac:dyDescent="0.25">
      <c r="A81" s="83">
        <v>4221</v>
      </c>
      <c r="B81" s="91" t="s">
        <v>153</v>
      </c>
      <c r="C81" s="62">
        <v>0</v>
      </c>
      <c r="D81" s="62">
        <v>0</v>
      </c>
      <c r="E81" s="160" t="e">
        <f t="shared" si="2"/>
        <v>#DIV/0!</v>
      </c>
      <c r="F81" s="62">
        <f t="shared" si="3"/>
        <v>0</v>
      </c>
    </row>
    <row r="82" spans="1:6" x14ac:dyDescent="0.25">
      <c r="A82" s="83">
        <v>4226</v>
      </c>
      <c r="B82" s="91" t="s">
        <v>154</v>
      </c>
      <c r="C82" s="62">
        <v>0</v>
      </c>
      <c r="D82" s="62">
        <v>0</v>
      </c>
      <c r="E82" s="160" t="e">
        <f t="shared" si="2"/>
        <v>#DIV/0!</v>
      </c>
      <c r="F82" s="62">
        <f t="shared" si="3"/>
        <v>0</v>
      </c>
    </row>
    <row r="83" spans="1:6" ht="23.25" x14ac:dyDescent="0.25">
      <c r="A83" s="83">
        <v>4227</v>
      </c>
      <c r="B83" s="80" t="s">
        <v>148</v>
      </c>
      <c r="C83" s="62">
        <v>284.30999999999995</v>
      </c>
      <c r="D83" s="62">
        <v>595.69000000000005</v>
      </c>
      <c r="E83" s="160">
        <f t="shared" si="2"/>
        <v>209.52129717561823</v>
      </c>
      <c r="F83" s="62">
        <f t="shared" si="3"/>
        <v>880</v>
      </c>
    </row>
    <row r="84" spans="1:6" ht="26.25" x14ac:dyDescent="0.25">
      <c r="A84" s="42">
        <v>424</v>
      </c>
      <c r="B84" s="43" t="s">
        <v>61</v>
      </c>
      <c r="C84" s="62">
        <v>265.45</v>
      </c>
      <c r="D84" s="62">
        <v>-265.45</v>
      </c>
      <c r="E84" s="160">
        <f t="shared" si="2"/>
        <v>-100</v>
      </c>
      <c r="F84" s="62">
        <f t="shared" si="3"/>
        <v>0</v>
      </c>
    </row>
    <row r="85" spans="1:6" x14ac:dyDescent="0.25">
      <c r="A85" s="83">
        <v>4241</v>
      </c>
      <c r="B85" s="80" t="s">
        <v>161</v>
      </c>
      <c r="C85" s="62">
        <v>265.45</v>
      </c>
      <c r="D85" s="62">
        <v>-265.45</v>
      </c>
      <c r="E85" s="160">
        <f t="shared" si="2"/>
        <v>-100</v>
      </c>
      <c r="F85" s="62">
        <f t="shared" si="3"/>
        <v>0</v>
      </c>
    </row>
    <row r="86" spans="1:6" x14ac:dyDescent="0.25">
      <c r="A86" s="40"/>
      <c r="B86" s="41"/>
      <c r="C86" s="62"/>
      <c r="D86" s="62"/>
      <c r="E86" s="160" t="e">
        <f t="shared" si="2"/>
        <v>#DIV/0!</v>
      </c>
      <c r="F86" s="62">
        <f t="shared" si="3"/>
        <v>0</v>
      </c>
    </row>
    <row r="87" spans="1:6" ht="39" x14ac:dyDescent="0.25">
      <c r="A87" s="45" t="s">
        <v>66</v>
      </c>
      <c r="B87" s="39" t="s">
        <v>67</v>
      </c>
      <c r="C87" s="88">
        <v>45789.37</v>
      </c>
      <c r="D87" s="88">
        <v>0</v>
      </c>
      <c r="E87" s="161">
        <f t="shared" ref="E87:E118" si="4">D87/C87*100</f>
        <v>0</v>
      </c>
      <c r="F87" s="62">
        <f t="shared" ref="F87:F119" si="5">C87+D87</f>
        <v>45789.37</v>
      </c>
    </row>
    <row r="88" spans="1:6" x14ac:dyDescent="0.25">
      <c r="A88" s="52"/>
      <c r="B88" s="44" t="s">
        <v>17</v>
      </c>
      <c r="C88" s="62">
        <v>45789.37</v>
      </c>
      <c r="D88" s="62">
        <v>0</v>
      </c>
      <c r="E88" s="147">
        <f t="shared" si="4"/>
        <v>0</v>
      </c>
      <c r="F88" s="62">
        <f t="shared" si="5"/>
        <v>45789.37</v>
      </c>
    </row>
    <row r="89" spans="1:6" x14ac:dyDescent="0.25">
      <c r="A89" s="40">
        <v>3</v>
      </c>
      <c r="B89" s="41" t="s">
        <v>18</v>
      </c>
      <c r="C89" s="62">
        <v>32517.09</v>
      </c>
      <c r="D89" s="62">
        <v>0</v>
      </c>
      <c r="E89" s="147">
        <f t="shared" si="4"/>
        <v>0</v>
      </c>
      <c r="F89" s="62">
        <f t="shared" si="5"/>
        <v>32517.09</v>
      </c>
    </row>
    <row r="90" spans="1:6" x14ac:dyDescent="0.25">
      <c r="A90" s="40">
        <v>32</v>
      </c>
      <c r="B90" s="41" t="s">
        <v>31</v>
      </c>
      <c r="C90" s="62">
        <v>32517.09</v>
      </c>
      <c r="D90" s="62">
        <v>0</v>
      </c>
      <c r="E90" s="147">
        <f t="shared" si="4"/>
        <v>0</v>
      </c>
      <c r="F90" s="62">
        <f t="shared" si="5"/>
        <v>32517.09</v>
      </c>
    </row>
    <row r="91" spans="1:6" x14ac:dyDescent="0.25">
      <c r="A91" s="42">
        <v>322</v>
      </c>
      <c r="B91" s="43" t="s">
        <v>52</v>
      </c>
      <c r="C91" s="62">
        <v>0</v>
      </c>
      <c r="D91" s="62">
        <v>0</v>
      </c>
      <c r="E91" s="147" t="e">
        <f t="shared" si="4"/>
        <v>#DIV/0!</v>
      </c>
      <c r="F91" s="62">
        <f t="shared" si="5"/>
        <v>0</v>
      </c>
    </row>
    <row r="92" spans="1:6" x14ac:dyDescent="0.25">
      <c r="A92" s="83">
        <v>3221</v>
      </c>
      <c r="B92" s="79" t="s">
        <v>122</v>
      </c>
      <c r="C92" s="62">
        <v>0</v>
      </c>
      <c r="D92" s="62">
        <v>0</v>
      </c>
      <c r="E92" s="147" t="e">
        <f t="shared" si="4"/>
        <v>#DIV/0!</v>
      </c>
      <c r="F92" s="62">
        <f t="shared" si="5"/>
        <v>0</v>
      </c>
    </row>
    <row r="93" spans="1:6" x14ac:dyDescent="0.25">
      <c r="A93" s="83">
        <v>3222</v>
      </c>
      <c r="B93" s="79" t="s">
        <v>123</v>
      </c>
      <c r="C93" s="62">
        <v>0</v>
      </c>
      <c r="D93" s="62">
        <v>0</v>
      </c>
      <c r="E93" s="147" t="e">
        <f t="shared" si="4"/>
        <v>#DIV/0!</v>
      </c>
      <c r="F93" s="62">
        <f t="shared" si="5"/>
        <v>0</v>
      </c>
    </row>
    <row r="94" spans="1:6" x14ac:dyDescent="0.25">
      <c r="A94" s="83">
        <v>3223</v>
      </c>
      <c r="B94" s="79" t="s">
        <v>124</v>
      </c>
      <c r="C94" s="62">
        <v>0</v>
      </c>
      <c r="D94" s="62">
        <v>0</v>
      </c>
      <c r="E94" s="147" t="e">
        <f t="shared" si="4"/>
        <v>#DIV/0!</v>
      </c>
      <c r="F94" s="62">
        <f t="shared" si="5"/>
        <v>0</v>
      </c>
    </row>
    <row r="95" spans="1:6" x14ac:dyDescent="0.25">
      <c r="A95" s="83">
        <v>3224</v>
      </c>
      <c r="B95" s="79" t="s">
        <v>125</v>
      </c>
      <c r="C95" s="62">
        <v>0</v>
      </c>
      <c r="D95" s="62">
        <v>0</v>
      </c>
      <c r="E95" s="147" t="e">
        <f t="shared" si="4"/>
        <v>#DIV/0!</v>
      </c>
      <c r="F95" s="62">
        <f t="shared" si="5"/>
        <v>0</v>
      </c>
    </row>
    <row r="96" spans="1:6" x14ac:dyDescent="0.25">
      <c r="A96" s="83">
        <v>3225</v>
      </c>
      <c r="B96" s="79" t="s">
        <v>126</v>
      </c>
      <c r="C96" s="62">
        <v>0</v>
      </c>
      <c r="D96" s="62">
        <v>0</v>
      </c>
      <c r="E96" s="147" t="e">
        <f t="shared" si="4"/>
        <v>#DIV/0!</v>
      </c>
      <c r="F96" s="62">
        <f t="shared" si="5"/>
        <v>0</v>
      </c>
    </row>
    <row r="97" spans="1:6" x14ac:dyDescent="0.25">
      <c r="A97" s="83">
        <v>3227</v>
      </c>
      <c r="B97" s="79" t="s">
        <v>157</v>
      </c>
      <c r="C97" s="62">
        <v>0</v>
      </c>
      <c r="D97" s="62">
        <v>0</v>
      </c>
      <c r="E97" s="147" t="e">
        <f t="shared" si="4"/>
        <v>#DIV/0!</v>
      </c>
      <c r="F97" s="62">
        <f t="shared" si="5"/>
        <v>0</v>
      </c>
    </row>
    <row r="98" spans="1:6" x14ac:dyDescent="0.25">
      <c r="A98" s="42">
        <v>323</v>
      </c>
      <c r="B98" s="43" t="s">
        <v>53</v>
      </c>
      <c r="C98" s="62">
        <v>32517.09</v>
      </c>
      <c r="D98" s="62">
        <v>0</v>
      </c>
      <c r="E98" s="147">
        <f t="shared" si="4"/>
        <v>0</v>
      </c>
      <c r="F98" s="62">
        <f t="shared" si="5"/>
        <v>32517.09</v>
      </c>
    </row>
    <row r="99" spans="1:6" ht="15.75" customHeight="1" x14ac:dyDescent="0.25">
      <c r="A99" s="83">
        <v>3231</v>
      </c>
      <c r="B99" s="79" t="s">
        <v>127</v>
      </c>
      <c r="C99" s="62">
        <v>0</v>
      </c>
      <c r="D99" s="62">
        <v>0</v>
      </c>
      <c r="E99" s="147" t="e">
        <f t="shared" si="4"/>
        <v>#DIV/0!</v>
      </c>
      <c r="F99" s="62">
        <f t="shared" si="5"/>
        <v>0</v>
      </c>
    </row>
    <row r="100" spans="1:6" x14ac:dyDescent="0.25">
      <c r="A100" s="83">
        <v>3232</v>
      </c>
      <c r="B100" s="79" t="s">
        <v>128</v>
      </c>
      <c r="C100" s="62">
        <v>32517.09</v>
      </c>
      <c r="D100" s="62">
        <v>0</v>
      </c>
      <c r="E100" s="147">
        <f t="shared" si="4"/>
        <v>0</v>
      </c>
      <c r="F100" s="62">
        <f t="shared" si="5"/>
        <v>32517.09</v>
      </c>
    </row>
    <row r="101" spans="1:6" x14ac:dyDescent="0.25">
      <c r="A101" s="83">
        <v>3233</v>
      </c>
      <c r="B101" s="79" t="s">
        <v>158</v>
      </c>
      <c r="C101" s="62">
        <v>0</v>
      </c>
      <c r="D101" s="62">
        <v>0</v>
      </c>
      <c r="E101" s="147" t="e">
        <f t="shared" si="4"/>
        <v>#DIV/0!</v>
      </c>
      <c r="F101" s="62">
        <f t="shared" si="5"/>
        <v>0</v>
      </c>
    </row>
    <row r="102" spans="1:6" x14ac:dyDescent="0.25">
      <c r="A102" s="83">
        <v>3234</v>
      </c>
      <c r="B102" s="80" t="s">
        <v>129</v>
      </c>
      <c r="C102" s="62">
        <v>0</v>
      </c>
      <c r="D102" s="62">
        <v>0</v>
      </c>
      <c r="E102" s="147" t="e">
        <f t="shared" si="4"/>
        <v>#DIV/0!</v>
      </c>
      <c r="F102" s="62">
        <f t="shared" si="5"/>
        <v>0</v>
      </c>
    </row>
    <row r="103" spans="1:6" x14ac:dyDescent="0.25">
      <c r="A103" s="83">
        <v>3235</v>
      </c>
      <c r="B103" s="80" t="s">
        <v>144</v>
      </c>
      <c r="C103" s="62">
        <v>0</v>
      </c>
      <c r="D103" s="62">
        <v>0</v>
      </c>
      <c r="E103" s="147" t="e">
        <f t="shared" si="4"/>
        <v>#DIV/0!</v>
      </c>
      <c r="F103" s="62">
        <f t="shared" si="5"/>
        <v>0</v>
      </c>
    </row>
    <row r="104" spans="1:6" x14ac:dyDescent="0.25">
      <c r="A104" s="83">
        <v>3236</v>
      </c>
      <c r="B104" s="80" t="s">
        <v>159</v>
      </c>
      <c r="C104" s="62">
        <v>0</v>
      </c>
      <c r="D104" s="62">
        <v>0</v>
      </c>
      <c r="E104" s="147" t="e">
        <f t="shared" si="4"/>
        <v>#DIV/0!</v>
      </c>
      <c r="F104" s="62">
        <f t="shared" si="5"/>
        <v>0</v>
      </c>
    </row>
    <row r="105" spans="1:6" x14ac:dyDescent="0.25">
      <c r="A105" s="83">
        <v>3237</v>
      </c>
      <c r="B105" s="80" t="s">
        <v>130</v>
      </c>
      <c r="C105" s="62">
        <v>0</v>
      </c>
      <c r="D105" s="62">
        <v>0</v>
      </c>
      <c r="E105" s="147" t="e">
        <f t="shared" si="4"/>
        <v>#DIV/0!</v>
      </c>
      <c r="F105" s="62">
        <f t="shared" si="5"/>
        <v>0</v>
      </c>
    </row>
    <row r="106" spans="1:6" x14ac:dyDescent="0.25">
      <c r="A106" s="83">
        <v>3238</v>
      </c>
      <c r="B106" s="80" t="s">
        <v>131</v>
      </c>
      <c r="C106" s="62">
        <v>0</v>
      </c>
      <c r="D106" s="62">
        <v>0</v>
      </c>
      <c r="E106" s="147" t="e">
        <f t="shared" si="4"/>
        <v>#DIV/0!</v>
      </c>
      <c r="F106" s="62">
        <f t="shared" si="5"/>
        <v>0</v>
      </c>
    </row>
    <row r="107" spans="1:6" x14ac:dyDescent="0.25">
      <c r="A107" s="83">
        <v>3239</v>
      </c>
      <c r="B107" s="80" t="s">
        <v>132</v>
      </c>
      <c r="C107" s="62">
        <v>0</v>
      </c>
      <c r="D107" s="62">
        <v>0</v>
      </c>
      <c r="E107" s="147" t="e">
        <f t="shared" si="4"/>
        <v>#DIV/0!</v>
      </c>
      <c r="F107" s="62">
        <f t="shared" si="5"/>
        <v>0</v>
      </c>
    </row>
    <row r="108" spans="1:6" ht="26.25" x14ac:dyDescent="0.25">
      <c r="A108" s="40">
        <v>4</v>
      </c>
      <c r="B108" s="41" t="s">
        <v>20</v>
      </c>
      <c r="C108" s="62">
        <v>13272.28</v>
      </c>
      <c r="D108" s="62">
        <v>0</v>
      </c>
      <c r="E108" s="147">
        <f t="shared" si="4"/>
        <v>0</v>
      </c>
      <c r="F108" s="62">
        <f t="shared" si="5"/>
        <v>13272.28</v>
      </c>
    </row>
    <row r="109" spans="1:6" ht="39" x14ac:dyDescent="0.25">
      <c r="A109" s="40">
        <v>42</v>
      </c>
      <c r="B109" s="41" t="s">
        <v>41</v>
      </c>
      <c r="C109" s="62">
        <v>13272.28</v>
      </c>
      <c r="D109" s="62">
        <v>0</v>
      </c>
      <c r="E109" s="147">
        <f t="shared" si="4"/>
        <v>0</v>
      </c>
      <c r="F109" s="62">
        <f t="shared" si="5"/>
        <v>13272.28</v>
      </c>
    </row>
    <row r="110" spans="1:6" x14ac:dyDescent="0.25">
      <c r="A110" s="42">
        <v>421</v>
      </c>
      <c r="B110" s="43" t="s">
        <v>59</v>
      </c>
      <c r="C110" s="62">
        <v>0</v>
      </c>
      <c r="D110" s="62">
        <v>0</v>
      </c>
      <c r="E110" s="147" t="e">
        <f t="shared" si="4"/>
        <v>#DIV/0!</v>
      </c>
      <c r="F110" s="62">
        <f t="shared" si="5"/>
        <v>0</v>
      </c>
    </row>
    <row r="111" spans="1:6" x14ac:dyDescent="0.25">
      <c r="A111" s="83">
        <v>4212</v>
      </c>
      <c r="B111" s="91" t="s">
        <v>162</v>
      </c>
      <c r="C111" s="62">
        <v>0</v>
      </c>
      <c r="D111" s="62">
        <v>0</v>
      </c>
      <c r="E111" s="147" t="e">
        <f t="shared" si="4"/>
        <v>#DIV/0!</v>
      </c>
      <c r="F111" s="62">
        <f t="shared" si="5"/>
        <v>0</v>
      </c>
    </row>
    <row r="112" spans="1:6" x14ac:dyDescent="0.25">
      <c r="A112" s="42">
        <v>422</v>
      </c>
      <c r="B112" s="43" t="s">
        <v>60</v>
      </c>
      <c r="C112" s="62">
        <v>13272.28</v>
      </c>
      <c r="D112" s="62">
        <v>0</v>
      </c>
      <c r="E112" s="147">
        <f t="shared" si="4"/>
        <v>0</v>
      </c>
      <c r="F112" s="62">
        <f t="shared" si="5"/>
        <v>13272.28</v>
      </c>
    </row>
    <row r="113" spans="1:6" x14ac:dyDescent="0.25">
      <c r="A113" s="83">
        <v>4221</v>
      </c>
      <c r="B113" s="91" t="s">
        <v>153</v>
      </c>
      <c r="C113" s="62">
        <v>0</v>
      </c>
      <c r="D113" s="62">
        <v>0</v>
      </c>
      <c r="E113" s="147" t="e">
        <f t="shared" si="4"/>
        <v>#DIV/0!</v>
      </c>
      <c r="F113" s="62">
        <f t="shared" si="5"/>
        <v>0</v>
      </c>
    </row>
    <row r="114" spans="1:6" x14ac:dyDescent="0.25">
      <c r="A114" s="83">
        <v>4226</v>
      </c>
      <c r="B114" s="91" t="s">
        <v>154</v>
      </c>
      <c r="C114" s="62">
        <v>0</v>
      </c>
      <c r="D114" s="62">
        <v>0</v>
      </c>
      <c r="E114" s="147" t="e">
        <f t="shared" si="4"/>
        <v>#DIV/0!</v>
      </c>
      <c r="F114" s="62">
        <f t="shared" si="5"/>
        <v>0</v>
      </c>
    </row>
    <row r="115" spans="1:6" ht="23.25" x14ac:dyDescent="0.25">
      <c r="A115" s="83">
        <v>4227</v>
      </c>
      <c r="B115" s="80" t="s">
        <v>148</v>
      </c>
      <c r="C115" s="62">
        <v>13272.28</v>
      </c>
      <c r="D115" s="62">
        <v>0</v>
      </c>
      <c r="E115" s="147">
        <f t="shared" si="4"/>
        <v>0</v>
      </c>
      <c r="F115" s="62">
        <f t="shared" si="5"/>
        <v>13272.28</v>
      </c>
    </row>
    <row r="116" spans="1:6" ht="26.25" x14ac:dyDescent="0.25">
      <c r="A116" s="42">
        <v>424</v>
      </c>
      <c r="B116" s="43" t="s">
        <v>61</v>
      </c>
      <c r="C116" s="62">
        <v>0</v>
      </c>
      <c r="D116" s="62">
        <v>0</v>
      </c>
      <c r="E116" s="147" t="e">
        <f t="shared" si="4"/>
        <v>#DIV/0!</v>
      </c>
      <c r="F116" s="62">
        <f t="shared" si="5"/>
        <v>0</v>
      </c>
    </row>
    <row r="117" spans="1:6" x14ac:dyDescent="0.25">
      <c r="A117" s="83">
        <v>4241</v>
      </c>
      <c r="B117" s="80" t="s">
        <v>161</v>
      </c>
      <c r="C117" s="62">
        <v>0</v>
      </c>
      <c r="D117" s="62">
        <v>0</v>
      </c>
      <c r="E117" s="147" t="e">
        <f t="shared" si="4"/>
        <v>#DIV/0!</v>
      </c>
      <c r="F117" s="62">
        <f t="shared" si="5"/>
        <v>0</v>
      </c>
    </row>
    <row r="118" spans="1:6" x14ac:dyDescent="0.25">
      <c r="A118" s="42"/>
      <c r="B118" s="43"/>
      <c r="C118" s="62"/>
      <c r="D118" s="62"/>
      <c r="E118" s="147" t="e">
        <f t="shared" si="4"/>
        <v>#DIV/0!</v>
      </c>
      <c r="F118" s="62">
        <f t="shared" si="5"/>
        <v>0</v>
      </c>
    </row>
    <row r="119" spans="1:6" ht="39" x14ac:dyDescent="0.25">
      <c r="A119" s="46" t="s">
        <v>64</v>
      </c>
      <c r="B119" s="38" t="s">
        <v>65</v>
      </c>
      <c r="C119" s="88">
        <f>C120+C168+C519+C570+C614+C655</f>
        <v>1142590.74</v>
      </c>
      <c r="D119" s="88">
        <f>D120+D168+D519+D570+D614+D655</f>
        <v>299269.87</v>
      </c>
      <c r="E119" s="161">
        <f t="shared" ref="E119:E136" si="6">D119/C119*100</f>
        <v>26.192219096752002</v>
      </c>
      <c r="F119" s="62">
        <f t="shared" si="5"/>
        <v>1441860.6099999999</v>
      </c>
    </row>
    <row r="120" spans="1:6" ht="39" x14ac:dyDescent="0.25">
      <c r="A120" s="45" t="s">
        <v>46</v>
      </c>
      <c r="B120" s="39" t="s">
        <v>65</v>
      </c>
      <c r="C120" s="88">
        <v>663.61</v>
      </c>
      <c r="D120" s="88">
        <v>1000</v>
      </c>
      <c r="E120" s="161">
        <f t="shared" si="6"/>
        <v>150.69091785838066</v>
      </c>
      <c r="F120" s="62">
        <f t="shared" ref="F120:F136" si="7">C120+D120</f>
        <v>1663.6100000000001</v>
      </c>
    </row>
    <row r="121" spans="1:6" x14ac:dyDescent="0.25">
      <c r="A121" s="52"/>
      <c r="B121" s="44" t="s">
        <v>17</v>
      </c>
      <c r="C121" s="62">
        <v>663.61</v>
      </c>
      <c r="D121" s="62">
        <v>1000</v>
      </c>
      <c r="E121" s="147">
        <f t="shared" si="6"/>
        <v>150.69091785838066</v>
      </c>
      <c r="F121" s="62">
        <f t="shared" si="7"/>
        <v>1663.6100000000001</v>
      </c>
    </row>
    <row r="122" spans="1:6" x14ac:dyDescent="0.25">
      <c r="A122" s="40">
        <v>3</v>
      </c>
      <c r="B122" s="41" t="s">
        <v>18</v>
      </c>
      <c r="C122" s="62">
        <v>663.61</v>
      </c>
      <c r="D122" s="62">
        <v>1000</v>
      </c>
      <c r="E122" s="147">
        <f t="shared" si="6"/>
        <v>150.69091785838066</v>
      </c>
      <c r="F122" s="62">
        <f t="shared" si="7"/>
        <v>1663.6100000000001</v>
      </c>
    </row>
    <row r="123" spans="1:6" x14ac:dyDescent="0.25">
      <c r="A123" s="40">
        <v>31</v>
      </c>
      <c r="B123" s="41" t="s">
        <v>19</v>
      </c>
      <c r="C123" s="62">
        <v>0</v>
      </c>
      <c r="D123" s="62">
        <v>0</v>
      </c>
      <c r="E123" s="147" t="e">
        <f t="shared" si="6"/>
        <v>#DIV/0!</v>
      </c>
      <c r="F123" s="62">
        <f t="shared" si="7"/>
        <v>0</v>
      </c>
    </row>
    <row r="124" spans="1:6" x14ac:dyDescent="0.25">
      <c r="A124" s="42">
        <v>311</v>
      </c>
      <c r="B124" s="43" t="s">
        <v>48</v>
      </c>
      <c r="C124" s="62">
        <v>0</v>
      </c>
      <c r="D124" s="62">
        <v>0</v>
      </c>
      <c r="E124" s="147" t="e">
        <f t="shared" si="6"/>
        <v>#DIV/0!</v>
      </c>
      <c r="F124" s="62">
        <f t="shared" si="7"/>
        <v>0</v>
      </c>
    </row>
    <row r="125" spans="1:6" x14ac:dyDescent="0.25">
      <c r="A125" s="82">
        <v>3111</v>
      </c>
      <c r="B125" s="78" t="s">
        <v>117</v>
      </c>
      <c r="C125" s="62">
        <v>0</v>
      </c>
      <c r="D125" s="62">
        <v>0</v>
      </c>
      <c r="E125" s="147" t="e">
        <f t="shared" si="6"/>
        <v>#DIV/0!</v>
      </c>
      <c r="F125" s="62">
        <f t="shared" si="7"/>
        <v>0</v>
      </c>
    </row>
    <row r="126" spans="1:6" x14ac:dyDescent="0.25">
      <c r="A126" s="82">
        <v>3113</v>
      </c>
      <c r="B126" s="78" t="s">
        <v>141</v>
      </c>
      <c r="C126" s="62">
        <v>0</v>
      </c>
      <c r="D126" s="62">
        <v>0</v>
      </c>
      <c r="E126" s="147" t="e">
        <f t="shared" si="6"/>
        <v>#DIV/0!</v>
      </c>
      <c r="F126" s="62">
        <f t="shared" si="7"/>
        <v>0</v>
      </c>
    </row>
    <row r="127" spans="1:6" x14ac:dyDescent="0.25">
      <c r="A127" s="82">
        <v>3114</v>
      </c>
      <c r="B127" s="78" t="s">
        <v>142</v>
      </c>
      <c r="C127" s="62">
        <v>0</v>
      </c>
      <c r="D127" s="62">
        <v>0</v>
      </c>
      <c r="E127" s="147" t="e">
        <f t="shared" si="6"/>
        <v>#DIV/0!</v>
      </c>
      <c r="F127" s="62">
        <f t="shared" si="7"/>
        <v>0</v>
      </c>
    </row>
    <row r="128" spans="1:6" x14ac:dyDescent="0.25">
      <c r="A128" s="42">
        <v>312</v>
      </c>
      <c r="B128" s="43" t="s">
        <v>49</v>
      </c>
      <c r="C128" s="62">
        <v>0</v>
      </c>
      <c r="D128" s="62">
        <v>0</v>
      </c>
      <c r="E128" s="147" t="e">
        <f t="shared" si="6"/>
        <v>#DIV/0!</v>
      </c>
      <c r="F128" s="62">
        <f t="shared" si="7"/>
        <v>0</v>
      </c>
    </row>
    <row r="129" spans="1:6" x14ac:dyDescent="0.25">
      <c r="A129" s="82">
        <v>3121</v>
      </c>
      <c r="B129" s="78" t="s">
        <v>49</v>
      </c>
      <c r="C129" s="62">
        <v>0</v>
      </c>
      <c r="D129" s="62">
        <v>0</v>
      </c>
      <c r="E129" s="147" t="e">
        <f t="shared" si="6"/>
        <v>#DIV/0!</v>
      </c>
      <c r="F129" s="62">
        <f t="shared" si="7"/>
        <v>0</v>
      </c>
    </row>
    <row r="130" spans="1:6" x14ac:dyDescent="0.25">
      <c r="A130" s="42">
        <v>313</v>
      </c>
      <c r="B130" s="43" t="s">
        <v>50</v>
      </c>
      <c r="C130" s="62">
        <v>0</v>
      </c>
      <c r="D130" s="62">
        <v>0</v>
      </c>
      <c r="E130" s="147" t="e">
        <f t="shared" si="6"/>
        <v>#DIV/0!</v>
      </c>
      <c r="F130" s="62">
        <f t="shared" si="7"/>
        <v>0</v>
      </c>
    </row>
    <row r="131" spans="1:6" x14ac:dyDescent="0.25">
      <c r="A131" s="82">
        <v>3132</v>
      </c>
      <c r="B131" s="78" t="s">
        <v>118</v>
      </c>
      <c r="C131" s="62">
        <v>0</v>
      </c>
      <c r="D131" s="62">
        <v>0</v>
      </c>
      <c r="E131" s="147" t="e">
        <f t="shared" si="6"/>
        <v>#DIV/0!</v>
      </c>
      <c r="F131" s="62">
        <f t="shared" si="7"/>
        <v>0</v>
      </c>
    </row>
    <row r="132" spans="1:6" ht="22.5" x14ac:dyDescent="0.25">
      <c r="A132" s="82">
        <v>3133</v>
      </c>
      <c r="B132" s="78" t="s">
        <v>143</v>
      </c>
      <c r="C132" s="62">
        <v>0</v>
      </c>
      <c r="D132" s="62">
        <v>0</v>
      </c>
      <c r="E132" s="147" t="e">
        <f t="shared" si="6"/>
        <v>#DIV/0!</v>
      </c>
      <c r="F132" s="62">
        <f t="shared" si="7"/>
        <v>0</v>
      </c>
    </row>
    <row r="133" spans="1:6" x14ac:dyDescent="0.25">
      <c r="A133" s="40">
        <v>32</v>
      </c>
      <c r="B133" s="41" t="s">
        <v>31</v>
      </c>
      <c r="C133" s="62">
        <v>663.61</v>
      </c>
      <c r="D133" s="62">
        <v>1000</v>
      </c>
      <c r="E133" s="147">
        <f t="shared" si="6"/>
        <v>150.69091785838066</v>
      </c>
      <c r="F133" s="62">
        <f t="shared" si="7"/>
        <v>1663.6100000000001</v>
      </c>
    </row>
    <row r="134" spans="1:6" x14ac:dyDescent="0.25">
      <c r="A134" s="42">
        <v>321</v>
      </c>
      <c r="B134" s="43" t="s">
        <v>51</v>
      </c>
      <c r="C134" s="62">
        <v>663.61</v>
      </c>
      <c r="D134" s="62">
        <v>1000</v>
      </c>
      <c r="E134" s="147">
        <f t="shared" si="6"/>
        <v>150.69091785838066</v>
      </c>
      <c r="F134" s="62">
        <f t="shared" si="7"/>
        <v>1663.6100000000001</v>
      </c>
    </row>
    <row r="135" spans="1:6" x14ac:dyDescent="0.25">
      <c r="A135" s="82">
        <v>3211</v>
      </c>
      <c r="B135" s="78" t="s">
        <v>119</v>
      </c>
      <c r="C135" s="62">
        <v>663.61</v>
      </c>
      <c r="D135" s="62">
        <v>1000</v>
      </c>
      <c r="E135" s="147">
        <f t="shared" si="6"/>
        <v>150.69091785838066</v>
      </c>
      <c r="F135" s="62">
        <f t="shared" si="7"/>
        <v>1663.6100000000001</v>
      </c>
    </row>
    <row r="136" spans="1:6" x14ac:dyDescent="0.25">
      <c r="A136" s="83">
        <v>3212</v>
      </c>
      <c r="B136" s="79" t="s">
        <v>120</v>
      </c>
      <c r="C136" s="62">
        <v>0</v>
      </c>
      <c r="D136" s="62">
        <v>0</v>
      </c>
      <c r="E136" s="160" t="e">
        <f t="shared" si="6"/>
        <v>#DIV/0!</v>
      </c>
      <c r="F136" s="62">
        <f t="shared" si="7"/>
        <v>0</v>
      </c>
    </row>
    <row r="137" spans="1:6" x14ac:dyDescent="0.25">
      <c r="A137" s="83">
        <v>3213</v>
      </c>
      <c r="B137" s="79" t="s">
        <v>121</v>
      </c>
      <c r="C137" s="62">
        <v>0</v>
      </c>
      <c r="D137" s="62">
        <v>0</v>
      </c>
      <c r="E137" s="160" t="e">
        <f t="shared" ref="E137:E551" si="8">D137/C137*100</f>
        <v>#DIV/0!</v>
      </c>
      <c r="F137" s="62">
        <f t="shared" ref="F137:F551" si="9">C137+D137</f>
        <v>0</v>
      </c>
    </row>
    <row r="138" spans="1:6" x14ac:dyDescent="0.25">
      <c r="A138" s="42">
        <v>322</v>
      </c>
      <c r="B138" s="43" t="s">
        <v>52</v>
      </c>
      <c r="C138" s="62">
        <v>0</v>
      </c>
      <c r="D138" s="62">
        <v>0</v>
      </c>
      <c r="E138" s="147" t="e">
        <f t="shared" si="8"/>
        <v>#DIV/0!</v>
      </c>
      <c r="F138" s="62">
        <f t="shared" si="9"/>
        <v>0</v>
      </c>
    </row>
    <row r="139" spans="1:6" x14ac:dyDescent="0.25">
      <c r="A139" s="83">
        <v>3221</v>
      </c>
      <c r="B139" s="79" t="s">
        <v>122</v>
      </c>
      <c r="C139" s="62">
        <v>0</v>
      </c>
      <c r="D139" s="62">
        <v>0</v>
      </c>
      <c r="E139" s="147" t="e">
        <f t="shared" si="8"/>
        <v>#DIV/0!</v>
      </c>
      <c r="F139" s="62">
        <f t="shared" si="9"/>
        <v>0</v>
      </c>
    </row>
    <row r="140" spans="1:6" x14ac:dyDescent="0.25">
      <c r="A140" s="83">
        <v>3222</v>
      </c>
      <c r="B140" s="79" t="s">
        <v>123</v>
      </c>
      <c r="C140" s="62">
        <v>0</v>
      </c>
      <c r="D140" s="62">
        <v>0</v>
      </c>
      <c r="E140" s="160" t="e">
        <f t="shared" si="8"/>
        <v>#DIV/0!</v>
      </c>
      <c r="F140" s="62">
        <f t="shared" si="9"/>
        <v>0</v>
      </c>
    </row>
    <row r="141" spans="1:6" x14ac:dyDescent="0.25">
      <c r="A141" s="83">
        <v>3223</v>
      </c>
      <c r="B141" s="79" t="s">
        <v>124</v>
      </c>
      <c r="C141" s="62">
        <v>0</v>
      </c>
      <c r="D141" s="62">
        <v>0</v>
      </c>
      <c r="E141" s="147" t="e">
        <f t="shared" si="8"/>
        <v>#DIV/0!</v>
      </c>
      <c r="F141" s="62">
        <f t="shared" si="9"/>
        <v>0</v>
      </c>
    </row>
    <row r="142" spans="1:6" x14ac:dyDescent="0.25">
      <c r="A142" s="83">
        <v>3224</v>
      </c>
      <c r="B142" s="79" t="s">
        <v>125</v>
      </c>
      <c r="C142" s="62">
        <v>0</v>
      </c>
      <c r="D142" s="62">
        <v>0</v>
      </c>
      <c r="E142" s="160" t="e">
        <f t="shared" si="8"/>
        <v>#DIV/0!</v>
      </c>
      <c r="F142" s="62">
        <f t="shared" si="9"/>
        <v>0</v>
      </c>
    </row>
    <row r="143" spans="1:6" x14ac:dyDescent="0.25">
      <c r="A143" s="83">
        <v>3225</v>
      </c>
      <c r="B143" s="79" t="s">
        <v>126</v>
      </c>
      <c r="C143" s="62">
        <v>0</v>
      </c>
      <c r="D143" s="62">
        <v>0</v>
      </c>
      <c r="E143" s="147" t="e">
        <f t="shared" si="8"/>
        <v>#DIV/0!</v>
      </c>
      <c r="F143" s="62">
        <f t="shared" si="9"/>
        <v>0</v>
      </c>
    </row>
    <row r="144" spans="1:6" x14ac:dyDescent="0.25">
      <c r="A144" s="83">
        <v>3227</v>
      </c>
      <c r="B144" s="79" t="s">
        <v>157</v>
      </c>
      <c r="C144" s="62">
        <v>0</v>
      </c>
      <c r="D144" s="62">
        <v>0</v>
      </c>
      <c r="E144" s="160" t="e">
        <f t="shared" si="8"/>
        <v>#DIV/0!</v>
      </c>
      <c r="F144" s="62">
        <f t="shared" si="9"/>
        <v>0</v>
      </c>
    </row>
    <row r="145" spans="1:6" x14ac:dyDescent="0.25">
      <c r="A145" s="42">
        <v>323</v>
      </c>
      <c r="B145" s="43" t="s">
        <v>53</v>
      </c>
      <c r="C145" s="62">
        <v>0</v>
      </c>
      <c r="D145" s="62">
        <v>0</v>
      </c>
      <c r="E145" s="147" t="e">
        <f t="shared" si="8"/>
        <v>#DIV/0!</v>
      </c>
      <c r="F145" s="62">
        <f t="shared" si="9"/>
        <v>0</v>
      </c>
    </row>
    <row r="146" spans="1:6" ht="15.75" customHeight="1" x14ac:dyDescent="0.25">
      <c r="A146" s="83">
        <v>3231</v>
      </c>
      <c r="B146" s="79" t="s">
        <v>127</v>
      </c>
      <c r="C146" s="62">
        <v>0</v>
      </c>
      <c r="D146" s="62">
        <v>0</v>
      </c>
      <c r="E146" s="160" t="e">
        <f t="shared" si="8"/>
        <v>#DIV/0!</v>
      </c>
      <c r="F146" s="62">
        <f t="shared" si="9"/>
        <v>0</v>
      </c>
    </row>
    <row r="147" spans="1:6" x14ac:dyDescent="0.25">
      <c r="A147" s="83">
        <v>3232</v>
      </c>
      <c r="B147" s="79" t="s">
        <v>128</v>
      </c>
      <c r="C147" s="62">
        <v>0</v>
      </c>
      <c r="D147" s="62">
        <v>0</v>
      </c>
      <c r="E147" s="147" t="e">
        <f t="shared" si="8"/>
        <v>#DIV/0!</v>
      </c>
      <c r="F147" s="62">
        <f t="shared" si="9"/>
        <v>0</v>
      </c>
    </row>
    <row r="148" spans="1:6" x14ac:dyDescent="0.25">
      <c r="A148" s="83">
        <v>3233</v>
      </c>
      <c r="B148" s="79" t="s">
        <v>158</v>
      </c>
      <c r="C148" s="62">
        <v>0</v>
      </c>
      <c r="D148" s="62">
        <v>0</v>
      </c>
      <c r="E148" s="160" t="e">
        <f t="shared" si="8"/>
        <v>#DIV/0!</v>
      </c>
      <c r="F148" s="62">
        <f t="shared" si="9"/>
        <v>0</v>
      </c>
    </row>
    <row r="149" spans="1:6" x14ac:dyDescent="0.25">
      <c r="A149" s="83">
        <v>3234</v>
      </c>
      <c r="B149" s="80" t="s">
        <v>129</v>
      </c>
      <c r="C149" s="62">
        <v>0</v>
      </c>
      <c r="D149" s="62">
        <v>0</v>
      </c>
      <c r="E149" s="147" t="e">
        <f t="shared" si="8"/>
        <v>#DIV/0!</v>
      </c>
      <c r="F149" s="62">
        <f t="shared" si="9"/>
        <v>0</v>
      </c>
    </row>
    <row r="150" spans="1:6" x14ac:dyDescent="0.25">
      <c r="A150" s="83">
        <v>3235</v>
      </c>
      <c r="B150" s="80" t="s">
        <v>144</v>
      </c>
      <c r="C150" s="62">
        <v>0</v>
      </c>
      <c r="D150" s="62">
        <v>0</v>
      </c>
      <c r="E150" s="160" t="e">
        <f t="shared" si="8"/>
        <v>#DIV/0!</v>
      </c>
      <c r="F150" s="62">
        <f t="shared" si="9"/>
        <v>0</v>
      </c>
    </row>
    <row r="151" spans="1:6" x14ac:dyDescent="0.25">
      <c r="A151" s="83">
        <v>3236</v>
      </c>
      <c r="B151" s="80" t="s">
        <v>159</v>
      </c>
      <c r="C151" s="62">
        <v>0</v>
      </c>
      <c r="D151" s="62">
        <v>0</v>
      </c>
      <c r="E151" s="147" t="e">
        <f t="shared" si="8"/>
        <v>#DIV/0!</v>
      </c>
      <c r="F151" s="62">
        <f t="shared" si="9"/>
        <v>0</v>
      </c>
    </row>
    <row r="152" spans="1:6" x14ac:dyDescent="0.25">
      <c r="A152" s="83">
        <v>3237</v>
      </c>
      <c r="B152" s="80" t="s">
        <v>130</v>
      </c>
      <c r="C152" s="62">
        <v>0</v>
      </c>
      <c r="D152" s="62">
        <v>0</v>
      </c>
      <c r="E152" s="160" t="e">
        <f t="shared" si="8"/>
        <v>#DIV/0!</v>
      </c>
      <c r="F152" s="62">
        <f t="shared" si="9"/>
        <v>0</v>
      </c>
    </row>
    <row r="153" spans="1:6" x14ac:dyDescent="0.25">
      <c r="A153" s="83">
        <v>3238</v>
      </c>
      <c r="B153" s="80" t="s">
        <v>131</v>
      </c>
      <c r="C153" s="62">
        <v>0</v>
      </c>
      <c r="D153" s="62">
        <v>0</v>
      </c>
      <c r="E153" s="147" t="e">
        <f t="shared" si="8"/>
        <v>#DIV/0!</v>
      </c>
      <c r="F153" s="62">
        <f t="shared" si="9"/>
        <v>0</v>
      </c>
    </row>
    <row r="154" spans="1:6" x14ac:dyDescent="0.25">
      <c r="A154" s="83">
        <v>3239</v>
      </c>
      <c r="B154" s="80" t="s">
        <v>132</v>
      </c>
      <c r="C154" s="62">
        <v>0</v>
      </c>
      <c r="D154" s="62">
        <v>0</v>
      </c>
      <c r="E154" s="160" t="e">
        <f t="shared" si="8"/>
        <v>#DIV/0!</v>
      </c>
      <c r="F154" s="62">
        <f t="shared" si="9"/>
        <v>0</v>
      </c>
    </row>
    <row r="155" spans="1:6" ht="26.25" x14ac:dyDescent="0.25">
      <c r="A155" s="42">
        <v>329</v>
      </c>
      <c r="B155" s="43" t="s">
        <v>54</v>
      </c>
      <c r="C155" s="62">
        <v>0</v>
      </c>
      <c r="D155" s="62">
        <v>0</v>
      </c>
      <c r="E155" s="147" t="e">
        <f t="shared" si="8"/>
        <v>#DIV/0!</v>
      </c>
      <c r="F155" s="62">
        <f t="shared" si="9"/>
        <v>0</v>
      </c>
    </row>
    <row r="156" spans="1:6" ht="23.25" x14ac:dyDescent="0.25">
      <c r="A156" s="83">
        <v>3291</v>
      </c>
      <c r="B156" s="80" t="s">
        <v>145</v>
      </c>
      <c r="C156" s="62">
        <v>0</v>
      </c>
      <c r="D156" s="62">
        <v>0</v>
      </c>
      <c r="E156" s="160" t="e">
        <f t="shared" si="8"/>
        <v>#DIV/0!</v>
      </c>
      <c r="F156" s="62">
        <f t="shared" si="9"/>
        <v>0</v>
      </c>
    </row>
    <row r="157" spans="1:6" x14ac:dyDescent="0.25">
      <c r="A157" s="83">
        <v>3292</v>
      </c>
      <c r="B157" s="80" t="s">
        <v>133</v>
      </c>
      <c r="C157" s="62">
        <v>0</v>
      </c>
      <c r="D157" s="62">
        <v>0</v>
      </c>
      <c r="E157" s="147" t="e">
        <f t="shared" si="8"/>
        <v>#DIV/0!</v>
      </c>
      <c r="F157" s="62">
        <f t="shared" si="9"/>
        <v>0</v>
      </c>
    </row>
    <row r="158" spans="1:6" ht="15.75" customHeight="1" x14ac:dyDescent="0.25">
      <c r="A158" s="83">
        <v>3293</v>
      </c>
      <c r="B158" s="80" t="s">
        <v>134</v>
      </c>
      <c r="C158" s="62">
        <v>0</v>
      </c>
      <c r="D158" s="62">
        <v>0</v>
      </c>
      <c r="E158" s="160" t="e">
        <f t="shared" si="8"/>
        <v>#DIV/0!</v>
      </c>
      <c r="F158" s="62">
        <f t="shared" si="9"/>
        <v>0</v>
      </c>
    </row>
    <row r="159" spans="1:6" ht="15.75" customHeight="1" x14ac:dyDescent="0.25">
      <c r="A159" s="83">
        <v>3294</v>
      </c>
      <c r="B159" s="80" t="s">
        <v>135</v>
      </c>
      <c r="C159" s="62">
        <v>0</v>
      </c>
      <c r="D159" s="62">
        <v>0</v>
      </c>
      <c r="E159" s="160" t="e">
        <f t="shared" si="8"/>
        <v>#DIV/0!</v>
      </c>
      <c r="F159" s="62">
        <f t="shared" si="9"/>
        <v>0</v>
      </c>
    </row>
    <row r="160" spans="1:6" x14ac:dyDescent="0.25">
      <c r="A160" s="83">
        <v>3295</v>
      </c>
      <c r="B160" s="80" t="s">
        <v>136</v>
      </c>
      <c r="C160" s="62">
        <v>0</v>
      </c>
      <c r="D160" s="62">
        <v>0</v>
      </c>
      <c r="E160" s="147" t="e">
        <f t="shared" si="8"/>
        <v>#DIV/0!</v>
      </c>
      <c r="F160" s="62">
        <f t="shared" si="9"/>
        <v>0</v>
      </c>
    </row>
    <row r="161" spans="1:6" x14ac:dyDescent="0.25">
      <c r="A161" s="83">
        <v>3296</v>
      </c>
      <c r="B161" s="80" t="s">
        <v>137</v>
      </c>
      <c r="C161" s="62">
        <v>0</v>
      </c>
      <c r="D161" s="62">
        <v>0</v>
      </c>
      <c r="E161" s="160" t="e">
        <f t="shared" si="8"/>
        <v>#DIV/0!</v>
      </c>
      <c r="F161" s="62">
        <f t="shared" si="9"/>
        <v>0</v>
      </c>
    </row>
    <row r="162" spans="1:6" x14ac:dyDescent="0.25">
      <c r="A162" s="83">
        <v>3299</v>
      </c>
      <c r="B162" s="80" t="s">
        <v>138</v>
      </c>
      <c r="C162" s="62">
        <v>0</v>
      </c>
      <c r="D162" s="62">
        <v>0</v>
      </c>
      <c r="E162" s="147" t="e">
        <f t="shared" si="8"/>
        <v>#DIV/0!</v>
      </c>
      <c r="F162" s="62">
        <f t="shared" si="9"/>
        <v>0</v>
      </c>
    </row>
    <row r="163" spans="1:6" x14ac:dyDescent="0.25">
      <c r="A163" s="40">
        <v>34</v>
      </c>
      <c r="B163" s="41" t="s">
        <v>55</v>
      </c>
      <c r="C163" s="62">
        <v>0</v>
      </c>
      <c r="D163" s="62">
        <v>0</v>
      </c>
      <c r="E163" s="160" t="e">
        <f t="shared" si="8"/>
        <v>#DIV/0!</v>
      </c>
      <c r="F163" s="62">
        <f t="shared" si="9"/>
        <v>0</v>
      </c>
    </row>
    <row r="164" spans="1:6" x14ac:dyDescent="0.25">
      <c r="A164" s="42">
        <v>343</v>
      </c>
      <c r="B164" s="43" t="s">
        <v>56</v>
      </c>
      <c r="C164" s="62">
        <v>0</v>
      </c>
      <c r="D164" s="62">
        <v>0</v>
      </c>
      <c r="E164" s="147" t="e">
        <f t="shared" si="8"/>
        <v>#DIV/0!</v>
      </c>
      <c r="F164" s="62">
        <f t="shared" si="9"/>
        <v>0</v>
      </c>
    </row>
    <row r="165" spans="1:6" x14ac:dyDescent="0.25">
      <c r="A165" s="83">
        <v>3431</v>
      </c>
      <c r="B165" s="81" t="s">
        <v>139</v>
      </c>
      <c r="C165" s="62">
        <v>0</v>
      </c>
      <c r="D165" s="62">
        <v>0</v>
      </c>
      <c r="E165" s="160" t="e">
        <f t="shared" si="8"/>
        <v>#DIV/0!</v>
      </c>
      <c r="F165" s="62">
        <f t="shared" si="9"/>
        <v>0</v>
      </c>
    </row>
    <row r="166" spans="1:6" x14ac:dyDescent="0.25">
      <c r="A166" s="83">
        <v>3433</v>
      </c>
      <c r="B166" s="80" t="s">
        <v>140</v>
      </c>
      <c r="C166" s="62">
        <v>0</v>
      </c>
      <c r="D166" s="62">
        <v>0</v>
      </c>
      <c r="E166" s="147" t="e">
        <f t="shared" si="8"/>
        <v>#DIV/0!</v>
      </c>
      <c r="F166" s="62">
        <f t="shared" si="9"/>
        <v>0</v>
      </c>
    </row>
    <row r="167" spans="1:6" x14ac:dyDescent="0.25">
      <c r="A167" s="42"/>
      <c r="B167" s="43"/>
      <c r="C167" s="62"/>
      <c r="D167" s="62">
        <v>0</v>
      </c>
      <c r="E167" s="147" t="e">
        <f t="shared" si="8"/>
        <v>#DIV/0!</v>
      </c>
      <c r="F167" s="62">
        <f t="shared" si="9"/>
        <v>0</v>
      </c>
    </row>
    <row r="168" spans="1:6" ht="39" x14ac:dyDescent="0.25">
      <c r="A168" s="45" t="s">
        <v>62</v>
      </c>
      <c r="B168" s="39" t="s">
        <v>47</v>
      </c>
      <c r="C168" s="88">
        <v>1070180</v>
      </c>
      <c r="D168" s="88">
        <f>D169+D227+D285+D344+D402+D460</f>
        <v>278690</v>
      </c>
      <c r="E168" s="161">
        <f t="shared" ref="E168:E215" si="10">D168/C168*100</f>
        <v>26.041413593974845</v>
      </c>
      <c r="F168" s="62">
        <f t="shared" ref="F168:F215" si="11">C168+D168</f>
        <v>1348870</v>
      </c>
    </row>
    <row r="169" spans="1:6" x14ac:dyDescent="0.25">
      <c r="A169" s="52"/>
      <c r="B169" s="44" t="s">
        <v>71</v>
      </c>
      <c r="C169" s="88">
        <v>2680</v>
      </c>
      <c r="D169" s="88">
        <f>D170+D217</f>
        <v>820</v>
      </c>
      <c r="E169" s="162">
        <f t="shared" si="10"/>
        <v>30.597014925373134</v>
      </c>
      <c r="F169" s="62">
        <f t="shared" si="11"/>
        <v>3500</v>
      </c>
    </row>
    <row r="170" spans="1:6" x14ac:dyDescent="0.25">
      <c r="A170" s="40">
        <v>3</v>
      </c>
      <c r="B170" s="41" t="s">
        <v>18</v>
      </c>
      <c r="C170" s="62">
        <v>1860</v>
      </c>
      <c r="D170" s="62">
        <f>D171+D181+D213</f>
        <v>1010</v>
      </c>
      <c r="E170" s="160">
        <f t="shared" si="10"/>
        <v>54.3010752688172</v>
      </c>
      <c r="F170" s="62">
        <f t="shared" si="11"/>
        <v>2870</v>
      </c>
    </row>
    <row r="171" spans="1:6" x14ac:dyDescent="0.25">
      <c r="A171" s="40">
        <v>31</v>
      </c>
      <c r="B171" s="41" t="s">
        <v>19</v>
      </c>
      <c r="C171" s="62">
        <v>0</v>
      </c>
      <c r="D171" s="62">
        <v>0</v>
      </c>
      <c r="E171" s="160" t="e">
        <f t="shared" si="10"/>
        <v>#DIV/0!</v>
      </c>
      <c r="F171" s="62">
        <f t="shared" si="11"/>
        <v>0</v>
      </c>
    </row>
    <row r="172" spans="1:6" x14ac:dyDescent="0.25">
      <c r="A172" s="42">
        <v>311</v>
      </c>
      <c r="B172" s="43" t="s">
        <v>48</v>
      </c>
      <c r="C172" s="62">
        <v>0</v>
      </c>
      <c r="D172" s="62">
        <v>0</v>
      </c>
      <c r="E172" s="160" t="e">
        <f t="shared" si="10"/>
        <v>#DIV/0!</v>
      </c>
      <c r="F172" s="62">
        <f t="shared" si="11"/>
        <v>0</v>
      </c>
    </row>
    <row r="173" spans="1:6" x14ac:dyDescent="0.25">
      <c r="A173" s="82">
        <v>3111</v>
      </c>
      <c r="B173" s="78" t="s">
        <v>117</v>
      </c>
      <c r="C173" s="62">
        <v>0</v>
      </c>
      <c r="D173" s="62">
        <v>0</v>
      </c>
      <c r="E173" s="160" t="e">
        <f t="shared" si="10"/>
        <v>#DIV/0!</v>
      </c>
      <c r="F173" s="62">
        <f t="shared" si="11"/>
        <v>0</v>
      </c>
    </row>
    <row r="174" spans="1:6" x14ac:dyDescent="0.25">
      <c r="A174" s="82">
        <v>3113</v>
      </c>
      <c r="B174" s="78" t="s">
        <v>141</v>
      </c>
      <c r="C174" s="62">
        <v>0</v>
      </c>
      <c r="D174" s="62">
        <v>0</v>
      </c>
      <c r="E174" s="160" t="e">
        <f t="shared" si="10"/>
        <v>#DIV/0!</v>
      </c>
      <c r="F174" s="62">
        <f t="shared" si="11"/>
        <v>0</v>
      </c>
    </row>
    <row r="175" spans="1:6" x14ac:dyDescent="0.25">
      <c r="A175" s="82">
        <v>3114</v>
      </c>
      <c r="B175" s="78" t="s">
        <v>142</v>
      </c>
      <c r="C175" s="62">
        <v>0</v>
      </c>
      <c r="D175" s="62">
        <v>0</v>
      </c>
      <c r="E175" s="160" t="e">
        <f t="shared" si="10"/>
        <v>#DIV/0!</v>
      </c>
      <c r="F175" s="62">
        <f t="shared" si="11"/>
        <v>0</v>
      </c>
    </row>
    <row r="176" spans="1:6" x14ac:dyDescent="0.25">
      <c r="A176" s="42">
        <v>312</v>
      </c>
      <c r="B176" s="43" t="s">
        <v>49</v>
      </c>
      <c r="C176" s="62">
        <v>0</v>
      </c>
      <c r="D176" s="62">
        <v>0</v>
      </c>
      <c r="E176" s="160" t="e">
        <f t="shared" si="10"/>
        <v>#DIV/0!</v>
      </c>
      <c r="F176" s="62">
        <f t="shared" si="11"/>
        <v>0</v>
      </c>
    </row>
    <row r="177" spans="1:6" x14ac:dyDescent="0.25">
      <c r="A177" s="82">
        <v>3121</v>
      </c>
      <c r="B177" s="78" t="s">
        <v>49</v>
      </c>
      <c r="C177" s="62">
        <v>0</v>
      </c>
      <c r="D177" s="62">
        <v>0</v>
      </c>
      <c r="E177" s="160" t="e">
        <f t="shared" si="10"/>
        <v>#DIV/0!</v>
      </c>
      <c r="F177" s="62">
        <f t="shared" si="11"/>
        <v>0</v>
      </c>
    </row>
    <row r="178" spans="1:6" x14ac:dyDescent="0.25">
      <c r="A178" s="42">
        <v>313</v>
      </c>
      <c r="B178" s="43" t="s">
        <v>50</v>
      </c>
      <c r="C178" s="62">
        <v>0</v>
      </c>
      <c r="D178" s="62">
        <v>0</v>
      </c>
      <c r="E178" s="160" t="e">
        <f t="shared" si="10"/>
        <v>#DIV/0!</v>
      </c>
      <c r="F178" s="62">
        <f t="shared" si="11"/>
        <v>0</v>
      </c>
    </row>
    <row r="179" spans="1:6" x14ac:dyDescent="0.25">
      <c r="A179" s="82">
        <v>3132</v>
      </c>
      <c r="B179" s="78" t="s">
        <v>118</v>
      </c>
      <c r="C179" s="62">
        <v>0</v>
      </c>
      <c r="D179" s="62">
        <v>0</v>
      </c>
      <c r="E179" s="160" t="e">
        <f t="shared" si="10"/>
        <v>#DIV/0!</v>
      </c>
      <c r="F179" s="62">
        <f t="shared" si="11"/>
        <v>0</v>
      </c>
    </row>
    <row r="180" spans="1:6" ht="22.5" x14ac:dyDescent="0.25">
      <c r="A180" s="82">
        <v>3133</v>
      </c>
      <c r="B180" s="78" t="s">
        <v>143</v>
      </c>
      <c r="C180" s="62">
        <v>0</v>
      </c>
      <c r="D180" s="62">
        <v>0</v>
      </c>
      <c r="E180" s="160" t="e">
        <f t="shared" si="10"/>
        <v>#DIV/0!</v>
      </c>
      <c r="F180" s="62">
        <f t="shared" si="11"/>
        <v>0</v>
      </c>
    </row>
    <row r="181" spans="1:6" x14ac:dyDescent="0.25">
      <c r="A181" s="40">
        <v>32</v>
      </c>
      <c r="B181" s="41" t="s">
        <v>31</v>
      </c>
      <c r="C181" s="62">
        <v>1860</v>
      </c>
      <c r="D181" s="62">
        <v>1010</v>
      </c>
      <c r="E181" s="160">
        <f t="shared" si="10"/>
        <v>54.3010752688172</v>
      </c>
      <c r="F181" s="62">
        <f t="shared" si="11"/>
        <v>2870</v>
      </c>
    </row>
    <row r="182" spans="1:6" x14ac:dyDescent="0.25">
      <c r="A182" s="42">
        <v>321</v>
      </c>
      <c r="B182" s="43" t="s">
        <v>51</v>
      </c>
      <c r="C182" s="62">
        <v>0</v>
      </c>
      <c r="D182" s="62">
        <v>1310</v>
      </c>
      <c r="E182" s="160" t="e">
        <f t="shared" si="10"/>
        <v>#DIV/0!</v>
      </c>
      <c r="F182" s="62">
        <f t="shared" si="11"/>
        <v>1310</v>
      </c>
    </row>
    <row r="183" spans="1:6" x14ac:dyDescent="0.25">
      <c r="A183" s="82">
        <v>3211</v>
      </c>
      <c r="B183" s="78" t="s">
        <v>119</v>
      </c>
      <c r="C183" s="62">
        <v>0</v>
      </c>
      <c r="D183" s="62">
        <v>1310</v>
      </c>
      <c r="E183" s="147" t="e">
        <f t="shared" si="10"/>
        <v>#DIV/0!</v>
      </c>
      <c r="F183" s="62">
        <f t="shared" si="11"/>
        <v>1310</v>
      </c>
    </row>
    <row r="184" spans="1:6" x14ac:dyDescent="0.25">
      <c r="A184" s="83">
        <v>3212</v>
      </c>
      <c r="B184" s="79" t="s">
        <v>120</v>
      </c>
      <c r="C184" s="62">
        <v>0</v>
      </c>
      <c r="D184" s="62">
        <v>0</v>
      </c>
      <c r="E184" s="160" t="e">
        <f t="shared" si="10"/>
        <v>#DIV/0!</v>
      </c>
      <c r="F184" s="62">
        <f t="shared" si="11"/>
        <v>0</v>
      </c>
    </row>
    <row r="185" spans="1:6" x14ac:dyDescent="0.25">
      <c r="A185" s="83">
        <v>3213</v>
      </c>
      <c r="B185" s="79" t="s">
        <v>121</v>
      </c>
      <c r="C185" s="62">
        <v>0</v>
      </c>
      <c r="D185" s="62">
        <v>0</v>
      </c>
      <c r="E185" s="160" t="e">
        <f t="shared" si="10"/>
        <v>#DIV/0!</v>
      </c>
      <c r="F185" s="62">
        <f t="shared" si="11"/>
        <v>0</v>
      </c>
    </row>
    <row r="186" spans="1:6" x14ac:dyDescent="0.25">
      <c r="A186" s="42">
        <v>322</v>
      </c>
      <c r="B186" s="43" t="s">
        <v>52</v>
      </c>
      <c r="C186" s="62">
        <v>1260</v>
      </c>
      <c r="D186" s="62">
        <v>-300</v>
      </c>
      <c r="E186" s="160">
        <f t="shared" si="10"/>
        <v>-23.809523809523807</v>
      </c>
      <c r="F186" s="62">
        <f t="shared" si="11"/>
        <v>960</v>
      </c>
    </row>
    <row r="187" spans="1:6" x14ac:dyDescent="0.25">
      <c r="A187" s="83">
        <v>3221</v>
      </c>
      <c r="B187" s="79" t="s">
        <v>122</v>
      </c>
      <c r="C187" s="62">
        <v>260</v>
      </c>
      <c r="D187" s="62">
        <v>0</v>
      </c>
      <c r="E187" s="160">
        <f t="shared" si="10"/>
        <v>0</v>
      </c>
      <c r="F187" s="62">
        <f t="shared" si="11"/>
        <v>260</v>
      </c>
    </row>
    <row r="188" spans="1:6" x14ac:dyDescent="0.25">
      <c r="A188" s="83">
        <v>3222</v>
      </c>
      <c r="B188" s="79" t="s">
        <v>123</v>
      </c>
      <c r="C188" s="62">
        <v>400</v>
      </c>
      <c r="D188" s="62">
        <v>0</v>
      </c>
      <c r="E188" s="160">
        <f t="shared" si="10"/>
        <v>0</v>
      </c>
      <c r="F188" s="62">
        <f t="shared" si="11"/>
        <v>400</v>
      </c>
    </row>
    <row r="189" spans="1:6" x14ac:dyDescent="0.25">
      <c r="A189" s="83">
        <v>3223</v>
      </c>
      <c r="B189" s="79" t="s">
        <v>124</v>
      </c>
      <c r="C189" s="62">
        <v>0</v>
      </c>
      <c r="D189" s="62">
        <v>0</v>
      </c>
      <c r="E189" s="160" t="e">
        <f t="shared" si="10"/>
        <v>#DIV/0!</v>
      </c>
      <c r="F189" s="62">
        <f t="shared" si="11"/>
        <v>0</v>
      </c>
    </row>
    <row r="190" spans="1:6" x14ac:dyDescent="0.25">
      <c r="A190" s="83">
        <v>3224</v>
      </c>
      <c r="B190" s="79" t="s">
        <v>125</v>
      </c>
      <c r="C190" s="62">
        <v>200</v>
      </c>
      <c r="D190" s="62">
        <v>0</v>
      </c>
      <c r="E190" s="160">
        <f t="shared" si="10"/>
        <v>0</v>
      </c>
      <c r="F190" s="62">
        <f t="shared" si="11"/>
        <v>200</v>
      </c>
    </row>
    <row r="191" spans="1:6" x14ac:dyDescent="0.25">
      <c r="A191" s="83">
        <v>3225</v>
      </c>
      <c r="B191" s="79" t="s">
        <v>126</v>
      </c>
      <c r="C191" s="62">
        <v>400</v>
      </c>
      <c r="D191" s="62">
        <v>-300</v>
      </c>
      <c r="E191" s="160">
        <f t="shared" si="10"/>
        <v>-75</v>
      </c>
      <c r="F191" s="62">
        <f t="shared" si="11"/>
        <v>100</v>
      </c>
    </row>
    <row r="192" spans="1:6" x14ac:dyDescent="0.25">
      <c r="A192" s="83">
        <v>3227</v>
      </c>
      <c r="B192" s="79" t="s">
        <v>157</v>
      </c>
      <c r="C192" s="62">
        <v>0</v>
      </c>
      <c r="D192" s="62">
        <v>0</v>
      </c>
      <c r="E192" s="160" t="e">
        <f t="shared" si="10"/>
        <v>#DIV/0!</v>
      </c>
      <c r="F192" s="62">
        <f t="shared" si="11"/>
        <v>0</v>
      </c>
    </row>
    <row r="193" spans="1:6" x14ac:dyDescent="0.25">
      <c r="A193" s="42">
        <v>323</v>
      </c>
      <c r="B193" s="43" t="s">
        <v>53</v>
      </c>
      <c r="C193" s="62">
        <v>70</v>
      </c>
      <c r="D193" s="62">
        <v>0</v>
      </c>
      <c r="E193" s="160">
        <f t="shared" si="10"/>
        <v>0</v>
      </c>
      <c r="F193" s="62">
        <f t="shared" si="11"/>
        <v>70</v>
      </c>
    </row>
    <row r="194" spans="1:6" ht="15.75" customHeight="1" x14ac:dyDescent="0.25">
      <c r="A194" s="83">
        <v>3231</v>
      </c>
      <c r="B194" s="79" t="s">
        <v>127</v>
      </c>
      <c r="C194" s="62">
        <v>70</v>
      </c>
      <c r="D194" s="62">
        <v>0</v>
      </c>
      <c r="E194" s="160">
        <f t="shared" si="10"/>
        <v>0</v>
      </c>
      <c r="F194" s="62">
        <f t="shared" si="11"/>
        <v>70</v>
      </c>
    </row>
    <row r="195" spans="1:6" x14ac:dyDescent="0.25">
      <c r="A195" s="83">
        <v>3232</v>
      </c>
      <c r="B195" s="79" t="s">
        <v>128</v>
      </c>
      <c r="C195" s="62">
        <v>0</v>
      </c>
      <c r="D195" s="62">
        <v>0</v>
      </c>
      <c r="E195" s="160" t="e">
        <f t="shared" si="10"/>
        <v>#DIV/0!</v>
      </c>
      <c r="F195" s="62">
        <f t="shared" si="11"/>
        <v>0</v>
      </c>
    </row>
    <row r="196" spans="1:6" x14ac:dyDescent="0.25">
      <c r="A196" s="83">
        <v>3233</v>
      </c>
      <c r="B196" s="79" t="s">
        <v>158</v>
      </c>
      <c r="C196" s="62">
        <v>0</v>
      </c>
      <c r="D196" s="62">
        <v>0</v>
      </c>
      <c r="E196" s="160" t="e">
        <f t="shared" si="10"/>
        <v>#DIV/0!</v>
      </c>
      <c r="F196" s="62">
        <f t="shared" si="11"/>
        <v>0</v>
      </c>
    </row>
    <row r="197" spans="1:6" x14ac:dyDescent="0.25">
      <c r="A197" s="83">
        <v>3234</v>
      </c>
      <c r="B197" s="80" t="s">
        <v>129</v>
      </c>
      <c r="C197" s="62">
        <v>0</v>
      </c>
      <c r="D197" s="62">
        <v>0</v>
      </c>
      <c r="E197" s="160" t="e">
        <f t="shared" si="10"/>
        <v>#DIV/0!</v>
      </c>
      <c r="F197" s="62">
        <f t="shared" si="11"/>
        <v>0</v>
      </c>
    </row>
    <row r="198" spans="1:6" x14ac:dyDescent="0.25">
      <c r="A198" s="83">
        <v>3235</v>
      </c>
      <c r="B198" s="80" t="s">
        <v>144</v>
      </c>
      <c r="C198" s="62">
        <v>0</v>
      </c>
      <c r="D198" s="62">
        <v>0</v>
      </c>
      <c r="E198" s="160" t="e">
        <f t="shared" si="10"/>
        <v>#DIV/0!</v>
      </c>
      <c r="F198" s="62">
        <f t="shared" si="11"/>
        <v>0</v>
      </c>
    </row>
    <row r="199" spans="1:6" x14ac:dyDescent="0.25">
      <c r="A199" s="83">
        <v>3236</v>
      </c>
      <c r="B199" s="80" t="s">
        <v>159</v>
      </c>
      <c r="C199" s="62">
        <v>0</v>
      </c>
      <c r="D199" s="62">
        <v>0</v>
      </c>
      <c r="E199" s="160" t="e">
        <f t="shared" si="10"/>
        <v>#DIV/0!</v>
      </c>
      <c r="F199" s="62">
        <f t="shared" si="11"/>
        <v>0</v>
      </c>
    </row>
    <row r="200" spans="1:6" x14ac:dyDescent="0.25">
      <c r="A200" s="83">
        <v>3237</v>
      </c>
      <c r="B200" s="80" t="s">
        <v>130</v>
      </c>
      <c r="C200" s="62">
        <v>0</v>
      </c>
      <c r="D200" s="62">
        <v>0</v>
      </c>
      <c r="E200" s="160" t="e">
        <f t="shared" si="10"/>
        <v>#DIV/0!</v>
      </c>
      <c r="F200" s="62">
        <f t="shared" si="11"/>
        <v>0</v>
      </c>
    </row>
    <row r="201" spans="1:6" x14ac:dyDescent="0.25">
      <c r="A201" s="83">
        <v>3238</v>
      </c>
      <c r="B201" s="80" t="s">
        <v>131</v>
      </c>
      <c r="C201" s="62">
        <v>0</v>
      </c>
      <c r="D201" s="62">
        <v>0</v>
      </c>
      <c r="E201" s="160" t="e">
        <f t="shared" si="10"/>
        <v>#DIV/0!</v>
      </c>
      <c r="F201" s="62">
        <f t="shared" si="11"/>
        <v>0</v>
      </c>
    </row>
    <row r="202" spans="1:6" x14ac:dyDescent="0.25">
      <c r="A202" s="83">
        <v>3239</v>
      </c>
      <c r="B202" s="80" t="s">
        <v>132</v>
      </c>
      <c r="C202" s="62">
        <v>0</v>
      </c>
      <c r="D202" s="62">
        <v>0</v>
      </c>
      <c r="E202" s="160" t="e">
        <f t="shared" si="10"/>
        <v>#DIV/0!</v>
      </c>
      <c r="F202" s="62">
        <f t="shared" si="11"/>
        <v>0</v>
      </c>
    </row>
    <row r="203" spans="1:6" ht="26.25" x14ac:dyDescent="0.25">
      <c r="A203" s="42">
        <v>324</v>
      </c>
      <c r="B203" s="43" t="s">
        <v>63</v>
      </c>
      <c r="C203" s="62">
        <v>0</v>
      </c>
      <c r="D203" s="62">
        <v>0</v>
      </c>
      <c r="E203" s="160" t="e">
        <f t="shared" si="10"/>
        <v>#DIV/0!</v>
      </c>
      <c r="F203" s="62">
        <f t="shared" si="11"/>
        <v>0</v>
      </c>
    </row>
    <row r="204" spans="1:6" ht="23.25" x14ac:dyDescent="0.25">
      <c r="A204" s="83">
        <v>3241</v>
      </c>
      <c r="B204" s="80" t="s">
        <v>163</v>
      </c>
      <c r="C204" s="62">
        <v>0</v>
      </c>
      <c r="D204" s="62">
        <v>0</v>
      </c>
      <c r="E204" s="160" t="e">
        <f t="shared" si="10"/>
        <v>#DIV/0!</v>
      </c>
      <c r="F204" s="62">
        <f t="shared" si="11"/>
        <v>0</v>
      </c>
    </row>
    <row r="205" spans="1:6" ht="26.25" x14ac:dyDescent="0.25">
      <c r="A205" s="42">
        <v>329</v>
      </c>
      <c r="B205" s="43" t="s">
        <v>54</v>
      </c>
      <c r="C205" s="62">
        <v>530</v>
      </c>
      <c r="D205" s="62">
        <v>0</v>
      </c>
      <c r="E205" s="160">
        <f t="shared" si="10"/>
        <v>0</v>
      </c>
      <c r="F205" s="62">
        <f t="shared" si="11"/>
        <v>530</v>
      </c>
    </row>
    <row r="206" spans="1:6" ht="23.25" x14ac:dyDescent="0.25">
      <c r="A206" s="83">
        <v>3291</v>
      </c>
      <c r="B206" s="80" t="s">
        <v>145</v>
      </c>
      <c r="C206" s="62">
        <v>0</v>
      </c>
      <c r="D206" s="62">
        <v>0</v>
      </c>
      <c r="E206" s="160" t="e">
        <f t="shared" si="10"/>
        <v>#DIV/0!</v>
      </c>
      <c r="F206" s="62">
        <f t="shared" si="11"/>
        <v>0</v>
      </c>
    </row>
    <row r="207" spans="1:6" x14ac:dyDescent="0.25">
      <c r="A207" s="83">
        <v>3292</v>
      </c>
      <c r="B207" s="80" t="s">
        <v>133</v>
      </c>
      <c r="C207" s="62">
        <v>0</v>
      </c>
      <c r="D207" s="62">
        <v>0</v>
      </c>
      <c r="E207" s="160" t="e">
        <f t="shared" si="10"/>
        <v>#DIV/0!</v>
      </c>
      <c r="F207" s="62">
        <f t="shared" si="11"/>
        <v>0</v>
      </c>
    </row>
    <row r="208" spans="1:6" ht="15.75" customHeight="1" x14ac:dyDescent="0.25">
      <c r="A208" s="83">
        <v>3293</v>
      </c>
      <c r="B208" s="80" t="s">
        <v>134</v>
      </c>
      <c r="C208" s="62">
        <v>0</v>
      </c>
      <c r="D208" s="62">
        <v>0</v>
      </c>
      <c r="E208" s="160" t="e">
        <f t="shared" si="10"/>
        <v>#DIV/0!</v>
      </c>
      <c r="F208" s="62">
        <f t="shared" si="11"/>
        <v>0</v>
      </c>
    </row>
    <row r="209" spans="1:6" ht="15.75" customHeight="1" x14ac:dyDescent="0.25">
      <c r="A209" s="83">
        <v>3294</v>
      </c>
      <c r="B209" s="80" t="s">
        <v>135</v>
      </c>
      <c r="C209" s="62">
        <v>0</v>
      </c>
      <c r="D209" s="62">
        <v>0</v>
      </c>
      <c r="E209" s="160" t="e">
        <f t="shared" si="10"/>
        <v>#DIV/0!</v>
      </c>
      <c r="F209" s="62">
        <f t="shared" si="11"/>
        <v>0</v>
      </c>
    </row>
    <row r="210" spans="1:6" x14ac:dyDescent="0.25">
      <c r="A210" s="83">
        <v>3295</v>
      </c>
      <c r="B210" s="80" t="s">
        <v>136</v>
      </c>
      <c r="C210" s="62">
        <v>0</v>
      </c>
      <c r="D210" s="62">
        <v>0</v>
      </c>
      <c r="E210" s="160" t="e">
        <f t="shared" si="10"/>
        <v>#DIV/0!</v>
      </c>
      <c r="F210" s="62">
        <f t="shared" si="11"/>
        <v>0</v>
      </c>
    </row>
    <row r="211" spans="1:6" x14ac:dyDescent="0.25">
      <c r="A211" s="83">
        <v>3296</v>
      </c>
      <c r="B211" s="80" t="s">
        <v>137</v>
      </c>
      <c r="C211" s="62">
        <v>0</v>
      </c>
      <c r="D211" s="62">
        <v>0</v>
      </c>
      <c r="E211" s="160" t="e">
        <f t="shared" si="10"/>
        <v>#DIV/0!</v>
      </c>
      <c r="F211" s="62">
        <f t="shared" si="11"/>
        <v>0</v>
      </c>
    </row>
    <row r="212" spans="1:6" x14ac:dyDescent="0.25">
      <c r="A212" s="83">
        <v>3299</v>
      </c>
      <c r="B212" s="80" t="s">
        <v>138</v>
      </c>
      <c r="C212" s="62">
        <v>530</v>
      </c>
      <c r="D212" s="62">
        <v>0</v>
      </c>
      <c r="E212" s="160">
        <f t="shared" si="10"/>
        <v>0</v>
      </c>
      <c r="F212" s="62">
        <f t="shared" si="11"/>
        <v>530</v>
      </c>
    </row>
    <row r="213" spans="1:6" x14ac:dyDescent="0.25">
      <c r="A213" s="40">
        <v>34</v>
      </c>
      <c r="B213" s="41" t="s">
        <v>55</v>
      </c>
      <c r="C213" s="62">
        <v>0</v>
      </c>
      <c r="D213" s="62">
        <v>0</v>
      </c>
      <c r="E213" s="160" t="e">
        <f t="shared" si="10"/>
        <v>#DIV/0!</v>
      </c>
      <c r="F213" s="62">
        <f t="shared" si="11"/>
        <v>0</v>
      </c>
    </row>
    <row r="214" spans="1:6" x14ac:dyDescent="0.25">
      <c r="A214" s="42">
        <v>343</v>
      </c>
      <c r="B214" s="43" t="s">
        <v>56</v>
      </c>
      <c r="C214" s="62">
        <v>0</v>
      </c>
      <c r="D214" s="62">
        <v>0</v>
      </c>
      <c r="E214" s="160" t="e">
        <f t="shared" si="10"/>
        <v>#DIV/0!</v>
      </c>
      <c r="F214" s="62">
        <f t="shared" si="11"/>
        <v>0</v>
      </c>
    </row>
    <row r="215" spans="1:6" x14ac:dyDescent="0.25">
      <c r="A215" s="83">
        <v>3431</v>
      </c>
      <c r="B215" s="81" t="s">
        <v>139</v>
      </c>
      <c r="C215" s="62">
        <v>0</v>
      </c>
      <c r="D215" s="62">
        <v>0</v>
      </c>
      <c r="E215" s="160" t="e">
        <f t="shared" si="10"/>
        <v>#DIV/0!</v>
      </c>
      <c r="F215" s="62">
        <f t="shared" si="11"/>
        <v>0</v>
      </c>
    </row>
    <row r="216" spans="1:6" x14ac:dyDescent="0.25">
      <c r="A216" s="83">
        <v>3433</v>
      </c>
      <c r="B216" s="80" t="s">
        <v>140</v>
      </c>
      <c r="C216" s="62">
        <v>0</v>
      </c>
      <c r="D216" s="62">
        <v>0</v>
      </c>
      <c r="E216" s="160" t="e">
        <f t="shared" ref="E216:E279" si="12">D216/C216*100</f>
        <v>#DIV/0!</v>
      </c>
      <c r="F216" s="62">
        <f t="shared" ref="F216:F279" si="13">C216+D216</f>
        <v>0</v>
      </c>
    </row>
    <row r="217" spans="1:6" ht="26.25" x14ac:dyDescent="0.25">
      <c r="A217" s="40">
        <v>4</v>
      </c>
      <c r="B217" s="41" t="s">
        <v>20</v>
      </c>
      <c r="C217" s="62">
        <v>820</v>
      </c>
      <c r="D217" s="62">
        <v>-190</v>
      </c>
      <c r="E217" s="160">
        <f t="shared" si="12"/>
        <v>-23.170731707317074</v>
      </c>
      <c r="F217" s="62">
        <f t="shared" si="13"/>
        <v>630</v>
      </c>
    </row>
    <row r="218" spans="1:6" ht="39" x14ac:dyDescent="0.25">
      <c r="A218" s="40">
        <v>42</v>
      </c>
      <c r="B218" s="41" t="s">
        <v>41</v>
      </c>
      <c r="C218" s="62">
        <v>820</v>
      </c>
      <c r="D218" s="62">
        <v>-190</v>
      </c>
      <c r="E218" s="160">
        <f t="shared" si="12"/>
        <v>-23.170731707317074</v>
      </c>
      <c r="F218" s="62">
        <f t="shared" si="13"/>
        <v>630</v>
      </c>
    </row>
    <row r="219" spans="1:6" x14ac:dyDescent="0.25">
      <c r="A219" s="42">
        <v>421</v>
      </c>
      <c r="B219" s="43" t="s">
        <v>59</v>
      </c>
      <c r="C219" s="62">
        <v>0</v>
      </c>
      <c r="D219" s="62">
        <v>0</v>
      </c>
      <c r="E219" s="160" t="e">
        <f t="shared" si="12"/>
        <v>#DIV/0!</v>
      </c>
      <c r="F219" s="62">
        <f t="shared" si="13"/>
        <v>0</v>
      </c>
    </row>
    <row r="220" spans="1:6" x14ac:dyDescent="0.25">
      <c r="A220" s="83">
        <v>4212</v>
      </c>
      <c r="B220" s="91" t="s">
        <v>162</v>
      </c>
      <c r="C220" s="62">
        <v>0</v>
      </c>
      <c r="D220" s="62">
        <v>0</v>
      </c>
      <c r="E220" s="147" t="e">
        <f t="shared" si="12"/>
        <v>#DIV/0!</v>
      </c>
      <c r="F220" s="62">
        <f t="shared" si="13"/>
        <v>0</v>
      </c>
    </row>
    <row r="221" spans="1:6" x14ac:dyDescent="0.25">
      <c r="A221" s="42">
        <v>422</v>
      </c>
      <c r="B221" s="43" t="s">
        <v>60</v>
      </c>
      <c r="C221" s="62">
        <v>820</v>
      </c>
      <c r="D221" s="62">
        <v>-190</v>
      </c>
      <c r="E221" s="160">
        <f t="shared" si="12"/>
        <v>-23.170731707317074</v>
      </c>
      <c r="F221" s="62">
        <f t="shared" si="13"/>
        <v>630</v>
      </c>
    </row>
    <row r="222" spans="1:6" x14ac:dyDescent="0.25">
      <c r="A222" s="83">
        <v>4221</v>
      </c>
      <c r="B222" s="91" t="s">
        <v>153</v>
      </c>
      <c r="C222" s="62">
        <v>0</v>
      </c>
      <c r="D222" s="62">
        <v>0</v>
      </c>
      <c r="E222" s="160" t="e">
        <f t="shared" si="12"/>
        <v>#DIV/0!</v>
      </c>
      <c r="F222" s="62">
        <f t="shared" si="13"/>
        <v>0</v>
      </c>
    </row>
    <row r="223" spans="1:6" x14ac:dyDescent="0.25">
      <c r="A223" s="83">
        <v>4226</v>
      </c>
      <c r="B223" s="91" t="s">
        <v>154</v>
      </c>
      <c r="C223" s="62">
        <v>0</v>
      </c>
      <c r="D223" s="62">
        <v>0</v>
      </c>
      <c r="E223" s="160" t="e">
        <f t="shared" si="12"/>
        <v>#DIV/0!</v>
      </c>
      <c r="F223" s="62">
        <f t="shared" si="13"/>
        <v>0</v>
      </c>
    </row>
    <row r="224" spans="1:6" ht="23.25" x14ac:dyDescent="0.25">
      <c r="A224" s="83">
        <v>4227</v>
      </c>
      <c r="B224" s="80" t="s">
        <v>148</v>
      </c>
      <c r="C224" s="62">
        <v>820</v>
      </c>
      <c r="D224" s="62">
        <v>-190</v>
      </c>
      <c r="E224" s="147">
        <f t="shared" si="12"/>
        <v>-23.170731707317074</v>
      </c>
      <c r="F224" s="62">
        <f t="shared" si="13"/>
        <v>630</v>
      </c>
    </row>
    <row r="225" spans="1:6" ht="26.25" x14ac:dyDescent="0.25">
      <c r="A225" s="42">
        <v>424</v>
      </c>
      <c r="B225" s="43" t="s">
        <v>61</v>
      </c>
      <c r="C225" s="62">
        <v>0</v>
      </c>
      <c r="D225" s="62">
        <v>0</v>
      </c>
      <c r="E225" s="160" t="e">
        <f t="shared" si="12"/>
        <v>#DIV/0!</v>
      </c>
      <c r="F225" s="62">
        <f t="shared" si="13"/>
        <v>0</v>
      </c>
    </row>
    <row r="226" spans="1:6" x14ac:dyDescent="0.25">
      <c r="A226" s="83">
        <v>4241</v>
      </c>
      <c r="B226" s="80" t="s">
        <v>161</v>
      </c>
      <c r="C226" s="62">
        <v>0</v>
      </c>
      <c r="D226" s="62">
        <v>0</v>
      </c>
      <c r="E226" s="147" t="e">
        <f t="shared" si="12"/>
        <v>#DIV/0!</v>
      </c>
      <c r="F226" s="62">
        <f t="shared" si="13"/>
        <v>0</v>
      </c>
    </row>
    <row r="227" spans="1:6" x14ac:dyDescent="0.25">
      <c r="A227" s="52"/>
      <c r="B227" s="44" t="s">
        <v>35</v>
      </c>
      <c r="C227" s="88">
        <v>50200</v>
      </c>
      <c r="D227" s="88">
        <f>D228+D276</f>
        <v>-8520</v>
      </c>
      <c r="E227" s="162">
        <f t="shared" si="12"/>
        <v>-16.97211155378486</v>
      </c>
      <c r="F227" s="62">
        <f t="shared" si="13"/>
        <v>41680</v>
      </c>
    </row>
    <row r="228" spans="1:6" x14ac:dyDescent="0.25">
      <c r="A228" s="40">
        <v>3</v>
      </c>
      <c r="B228" s="41" t="s">
        <v>18</v>
      </c>
      <c r="C228" s="62">
        <v>40410</v>
      </c>
      <c r="D228" s="62">
        <f>D229+D239+D271</f>
        <v>-5020</v>
      </c>
      <c r="E228" s="160">
        <f t="shared" si="12"/>
        <v>-12.422667656520662</v>
      </c>
      <c r="F228" s="62">
        <f t="shared" si="13"/>
        <v>35390</v>
      </c>
    </row>
    <row r="229" spans="1:6" x14ac:dyDescent="0.25">
      <c r="A229" s="40">
        <v>31</v>
      </c>
      <c r="B229" s="41" t="s">
        <v>19</v>
      </c>
      <c r="C229" s="62">
        <v>400</v>
      </c>
      <c r="D229" s="62">
        <v>-350</v>
      </c>
      <c r="E229" s="160">
        <f t="shared" si="12"/>
        <v>-87.5</v>
      </c>
      <c r="F229" s="62">
        <f t="shared" si="13"/>
        <v>50</v>
      </c>
    </row>
    <row r="230" spans="1:6" x14ac:dyDescent="0.25">
      <c r="A230" s="42">
        <v>311</v>
      </c>
      <c r="B230" s="43" t="s">
        <v>48</v>
      </c>
      <c r="C230" s="62">
        <v>0</v>
      </c>
      <c r="D230" s="62">
        <v>0</v>
      </c>
      <c r="E230" s="160" t="e">
        <f t="shared" si="12"/>
        <v>#DIV/0!</v>
      </c>
      <c r="F230" s="62">
        <f t="shared" si="13"/>
        <v>0</v>
      </c>
    </row>
    <row r="231" spans="1:6" x14ac:dyDescent="0.25">
      <c r="A231" s="82">
        <v>3111</v>
      </c>
      <c r="B231" s="78" t="s">
        <v>117</v>
      </c>
      <c r="C231" s="62">
        <v>0</v>
      </c>
      <c r="D231" s="62">
        <v>0</v>
      </c>
      <c r="E231" s="160" t="e">
        <f t="shared" si="12"/>
        <v>#DIV/0!</v>
      </c>
      <c r="F231" s="62">
        <f t="shared" si="13"/>
        <v>0</v>
      </c>
    </row>
    <row r="232" spans="1:6" x14ac:dyDescent="0.25">
      <c r="A232" s="82">
        <v>3113</v>
      </c>
      <c r="B232" s="78" t="s">
        <v>141</v>
      </c>
      <c r="C232" s="62">
        <v>0</v>
      </c>
      <c r="D232" s="62">
        <v>0</v>
      </c>
      <c r="E232" s="160" t="e">
        <f t="shared" si="12"/>
        <v>#DIV/0!</v>
      </c>
      <c r="F232" s="62">
        <f t="shared" si="13"/>
        <v>0</v>
      </c>
    </row>
    <row r="233" spans="1:6" x14ac:dyDescent="0.25">
      <c r="A233" s="82">
        <v>3114</v>
      </c>
      <c r="B233" s="78" t="s">
        <v>142</v>
      </c>
      <c r="C233" s="62">
        <v>0</v>
      </c>
      <c r="D233" s="62">
        <v>0</v>
      </c>
      <c r="E233" s="160" t="e">
        <f t="shared" si="12"/>
        <v>#DIV/0!</v>
      </c>
      <c r="F233" s="62">
        <f t="shared" si="13"/>
        <v>0</v>
      </c>
    </row>
    <row r="234" spans="1:6" x14ac:dyDescent="0.25">
      <c r="A234" s="42">
        <v>312</v>
      </c>
      <c r="B234" s="43" t="s">
        <v>49</v>
      </c>
      <c r="C234" s="62">
        <v>400</v>
      </c>
      <c r="D234" s="62">
        <v>-350</v>
      </c>
      <c r="E234" s="160">
        <f t="shared" si="12"/>
        <v>-87.5</v>
      </c>
      <c r="F234" s="62">
        <f t="shared" si="13"/>
        <v>50</v>
      </c>
    </row>
    <row r="235" spans="1:6" x14ac:dyDescent="0.25">
      <c r="A235" s="82">
        <v>3121</v>
      </c>
      <c r="B235" s="78" t="s">
        <v>49</v>
      </c>
      <c r="C235" s="62">
        <v>400</v>
      </c>
      <c r="D235" s="62">
        <v>-350</v>
      </c>
      <c r="E235" s="160">
        <f t="shared" si="12"/>
        <v>-87.5</v>
      </c>
      <c r="F235" s="62">
        <f t="shared" si="13"/>
        <v>50</v>
      </c>
    </row>
    <row r="236" spans="1:6" x14ac:dyDescent="0.25">
      <c r="A236" s="42">
        <v>313</v>
      </c>
      <c r="B236" s="43" t="s">
        <v>50</v>
      </c>
      <c r="C236" s="62">
        <v>0</v>
      </c>
      <c r="D236" s="62">
        <v>0</v>
      </c>
      <c r="E236" s="160" t="e">
        <f t="shared" si="12"/>
        <v>#DIV/0!</v>
      </c>
      <c r="F236" s="62">
        <f t="shared" si="13"/>
        <v>0</v>
      </c>
    </row>
    <row r="237" spans="1:6" x14ac:dyDescent="0.25">
      <c r="A237" s="82">
        <v>3132</v>
      </c>
      <c r="B237" s="78" t="s">
        <v>118</v>
      </c>
      <c r="C237" s="62">
        <v>0</v>
      </c>
      <c r="D237" s="62">
        <v>0</v>
      </c>
      <c r="E237" s="160" t="e">
        <f t="shared" si="12"/>
        <v>#DIV/0!</v>
      </c>
      <c r="F237" s="62">
        <f t="shared" si="13"/>
        <v>0</v>
      </c>
    </row>
    <row r="238" spans="1:6" ht="22.5" x14ac:dyDescent="0.25">
      <c r="A238" s="82">
        <v>3133</v>
      </c>
      <c r="B238" s="78" t="s">
        <v>143</v>
      </c>
      <c r="C238" s="62">
        <v>0</v>
      </c>
      <c r="D238" s="62">
        <v>0</v>
      </c>
      <c r="E238" s="160" t="e">
        <f t="shared" si="12"/>
        <v>#DIV/0!</v>
      </c>
      <c r="F238" s="62">
        <f t="shared" si="13"/>
        <v>0</v>
      </c>
    </row>
    <row r="239" spans="1:6" x14ac:dyDescent="0.25">
      <c r="A239" s="40">
        <v>32</v>
      </c>
      <c r="B239" s="41" t="s">
        <v>31</v>
      </c>
      <c r="C239" s="62">
        <v>39480</v>
      </c>
      <c r="D239" s="62">
        <f>D240+D244+D251+D261+D263</f>
        <v>-4370</v>
      </c>
      <c r="E239" s="160">
        <f t="shared" si="12"/>
        <v>-11.068895643363728</v>
      </c>
      <c r="F239" s="62">
        <f t="shared" si="13"/>
        <v>35110</v>
      </c>
    </row>
    <row r="240" spans="1:6" x14ac:dyDescent="0.25">
      <c r="A240" s="42">
        <v>321</v>
      </c>
      <c r="B240" s="43" t="s">
        <v>51</v>
      </c>
      <c r="C240" s="62">
        <v>1500</v>
      </c>
      <c r="D240" s="62">
        <v>500</v>
      </c>
      <c r="E240" s="160">
        <f t="shared" si="12"/>
        <v>33.333333333333329</v>
      </c>
      <c r="F240" s="62">
        <f t="shared" si="13"/>
        <v>2000</v>
      </c>
    </row>
    <row r="241" spans="1:6" x14ac:dyDescent="0.25">
      <c r="A241" s="82">
        <v>3211</v>
      </c>
      <c r="B241" s="78" t="s">
        <v>119</v>
      </c>
      <c r="C241" s="62">
        <v>1500</v>
      </c>
      <c r="D241" s="62">
        <v>0</v>
      </c>
      <c r="E241" s="147">
        <f t="shared" si="12"/>
        <v>0</v>
      </c>
      <c r="F241" s="62">
        <f t="shared" si="13"/>
        <v>1500</v>
      </c>
    </row>
    <row r="242" spans="1:6" x14ac:dyDescent="0.25">
      <c r="A242" s="83">
        <v>3212</v>
      </c>
      <c r="B242" s="79" t="s">
        <v>120</v>
      </c>
      <c r="C242" s="62">
        <v>0</v>
      </c>
      <c r="D242" s="62">
        <v>0</v>
      </c>
      <c r="E242" s="160" t="e">
        <f t="shared" si="12"/>
        <v>#DIV/0!</v>
      </c>
      <c r="F242" s="62">
        <f t="shared" si="13"/>
        <v>0</v>
      </c>
    </row>
    <row r="243" spans="1:6" x14ac:dyDescent="0.25">
      <c r="A243" s="83">
        <v>3213</v>
      </c>
      <c r="B243" s="79" t="s">
        <v>121</v>
      </c>
      <c r="C243" s="62">
        <v>0</v>
      </c>
      <c r="D243" s="62">
        <v>500</v>
      </c>
      <c r="E243" s="160" t="e">
        <f t="shared" si="12"/>
        <v>#DIV/0!</v>
      </c>
      <c r="F243" s="62">
        <f t="shared" si="13"/>
        <v>500</v>
      </c>
    </row>
    <row r="244" spans="1:6" x14ac:dyDescent="0.25">
      <c r="A244" s="42">
        <v>322</v>
      </c>
      <c r="B244" s="43" t="s">
        <v>52</v>
      </c>
      <c r="C244" s="62">
        <v>5150</v>
      </c>
      <c r="D244" s="62">
        <v>-1000</v>
      </c>
      <c r="E244" s="160">
        <f t="shared" si="12"/>
        <v>-19.417475728155338</v>
      </c>
      <c r="F244" s="62">
        <f t="shared" si="13"/>
        <v>4150</v>
      </c>
    </row>
    <row r="245" spans="1:6" x14ac:dyDescent="0.25">
      <c r="A245" s="83">
        <v>3221</v>
      </c>
      <c r="B245" s="79" t="s">
        <v>122</v>
      </c>
      <c r="C245" s="62">
        <v>1000</v>
      </c>
      <c r="D245" s="62">
        <v>0</v>
      </c>
      <c r="E245" s="147">
        <f t="shared" si="12"/>
        <v>0</v>
      </c>
      <c r="F245" s="62">
        <f t="shared" si="13"/>
        <v>1000</v>
      </c>
    </row>
    <row r="246" spans="1:6" x14ac:dyDescent="0.25">
      <c r="A246" s="83">
        <v>3222</v>
      </c>
      <c r="B246" s="79" t="s">
        <v>123</v>
      </c>
      <c r="C246" s="62">
        <v>2650</v>
      </c>
      <c r="D246" s="62">
        <v>0</v>
      </c>
      <c r="E246" s="160">
        <f t="shared" si="12"/>
        <v>0</v>
      </c>
      <c r="F246" s="62">
        <f t="shared" si="13"/>
        <v>2650</v>
      </c>
    </row>
    <row r="247" spans="1:6" x14ac:dyDescent="0.25">
      <c r="A247" s="83">
        <v>3223</v>
      </c>
      <c r="B247" s="79" t="s">
        <v>124</v>
      </c>
      <c r="C247" s="62">
        <v>0</v>
      </c>
      <c r="D247" s="62">
        <v>0</v>
      </c>
      <c r="E247" s="147" t="e">
        <f t="shared" si="12"/>
        <v>#DIV/0!</v>
      </c>
      <c r="F247" s="62">
        <f t="shared" si="13"/>
        <v>0</v>
      </c>
    </row>
    <row r="248" spans="1:6" x14ac:dyDescent="0.25">
      <c r="A248" s="83">
        <v>3224</v>
      </c>
      <c r="B248" s="79" t="s">
        <v>125</v>
      </c>
      <c r="C248" s="62">
        <v>0</v>
      </c>
      <c r="D248" s="62">
        <v>0</v>
      </c>
      <c r="E248" s="147" t="e">
        <f t="shared" si="12"/>
        <v>#DIV/0!</v>
      </c>
      <c r="F248" s="62">
        <f t="shared" si="13"/>
        <v>0</v>
      </c>
    </row>
    <row r="249" spans="1:6" x14ac:dyDescent="0.25">
      <c r="A249" s="83">
        <v>3225</v>
      </c>
      <c r="B249" s="79" t="s">
        <v>126</v>
      </c>
      <c r="C249" s="62">
        <v>1500</v>
      </c>
      <c r="D249" s="62">
        <v>-1000</v>
      </c>
      <c r="E249" s="160">
        <f t="shared" si="12"/>
        <v>-66.666666666666657</v>
      </c>
      <c r="F249" s="62">
        <f t="shared" si="13"/>
        <v>500</v>
      </c>
    </row>
    <row r="250" spans="1:6" x14ac:dyDescent="0.25">
      <c r="A250" s="83">
        <v>3227</v>
      </c>
      <c r="B250" s="79" t="s">
        <v>157</v>
      </c>
      <c r="C250" s="62">
        <v>0</v>
      </c>
      <c r="D250" s="62">
        <v>0</v>
      </c>
      <c r="E250" s="160" t="e">
        <f t="shared" si="12"/>
        <v>#DIV/0!</v>
      </c>
      <c r="F250" s="62">
        <f t="shared" si="13"/>
        <v>0</v>
      </c>
    </row>
    <row r="251" spans="1:6" x14ac:dyDescent="0.25">
      <c r="A251" s="42">
        <v>323</v>
      </c>
      <c r="B251" s="43" t="s">
        <v>53</v>
      </c>
      <c r="C251" s="62">
        <v>30810</v>
      </c>
      <c r="D251" s="62">
        <f>SUM(D252:D260)</f>
        <v>-4383.2700000000004</v>
      </c>
      <c r="E251" s="160">
        <f t="shared" si="12"/>
        <v>-14.226777020447908</v>
      </c>
      <c r="F251" s="62">
        <f t="shared" si="13"/>
        <v>26426.73</v>
      </c>
    </row>
    <row r="252" spans="1:6" ht="15.75" customHeight="1" x14ac:dyDescent="0.25">
      <c r="A252" s="83">
        <v>3231</v>
      </c>
      <c r="B252" s="79" t="s">
        <v>127</v>
      </c>
      <c r="C252" s="62">
        <v>1650</v>
      </c>
      <c r="D252" s="62">
        <v>-1200</v>
      </c>
      <c r="E252" s="147">
        <f t="shared" si="12"/>
        <v>-72.727272727272734</v>
      </c>
      <c r="F252" s="62">
        <f t="shared" si="13"/>
        <v>450</v>
      </c>
    </row>
    <row r="253" spans="1:6" x14ac:dyDescent="0.25">
      <c r="A253" s="83">
        <v>3232</v>
      </c>
      <c r="B253" s="79" t="s">
        <v>128</v>
      </c>
      <c r="C253" s="62">
        <v>1990</v>
      </c>
      <c r="D253" s="62">
        <v>-1000</v>
      </c>
      <c r="E253" s="160">
        <f t="shared" si="12"/>
        <v>-50.251256281407031</v>
      </c>
      <c r="F253" s="62">
        <f t="shared" si="13"/>
        <v>990</v>
      </c>
    </row>
    <row r="254" spans="1:6" x14ac:dyDescent="0.25">
      <c r="A254" s="83">
        <v>3233</v>
      </c>
      <c r="B254" s="79" t="s">
        <v>158</v>
      </c>
      <c r="C254" s="62">
        <v>370</v>
      </c>
      <c r="D254" s="62">
        <v>0</v>
      </c>
      <c r="E254" s="147">
        <f t="shared" si="12"/>
        <v>0</v>
      </c>
      <c r="F254" s="62">
        <f t="shared" si="13"/>
        <v>370</v>
      </c>
    </row>
    <row r="255" spans="1:6" x14ac:dyDescent="0.25">
      <c r="A255" s="83">
        <v>3234</v>
      </c>
      <c r="B255" s="80" t="s">
        <v>129</v>
      </c>
      <c r="C255" s="62">
        <v>0</v>
      </c>
      <c r="D255" s="62">
        <v>0</v>
      </c>
      <c r="E255" s="160" t="e">
        <f t="shared" si="12"/>
        <v>#DIV/0!</v>
      </c>
      <c r="F255" s="62">
        <f t="shared" si="13"/>
        <v>0</v>
      </c>
    </row>
    <row r="256" spans="1:6" x14ac:dyDescent="0.25">
      <c r="A256" s="83">
        <v>3235</v>
      </c>
      <c r="B256" s="80" t="s">
        <v>144</v>
      </c>
      <c r="C256" s="62">
        <v>0</v>
      </c>
      <c r="D256" s="62">
        <v>0</v>
      </c>
      <c r="E256" s="147" t="e">
        <f t="shared" si="12"/>
        <v>#DIV/0!</v>
      </c>
      <c r="F256" s="62">
        <f t="shared" si="13"/>
        <v>0</v>
      </c>
    </row>
    <row r="257" spans="1:6" x14ac:dyDescent="0.25">
      <c r="A257" s="83">
        <v>3236</v>
      </c>
      <c r="B257" s="80" t="s">
        <v>159</v>
      </c>
      <c r="C257" s="62">
        <v>0</v>
      </c>
      <c r="D257" s="62">
        <v>0</v>
      </c>
      <c r="E257" s="160" t="e">
        <f t="shared" si="12"/>
        <v>#DIV/0!</v>
      </c>
      <c r="F257" s="62">
        <f t="shared" si="13"/>
        <v>0</v>
      </c>
    </row>
    <row r="258" spans="1:6" x14ac:dyDescent="0.25">
      <c r="A258" s="83">
        <v>3237</v>
      </c>
      <c r="B258" s="80" t="s">
        <v>130</v>
      </c>
      <c r="C258" s="62">
        <v>25800</v>
      </c>
      <c r="D258" s="62">
        <f>-11813.27+80</f>
        <v>-11733.27</v>
      </c>
      <c r="E258" s="147">
        <f t="shared" si="12"/>
        <v>-45.477790697674422</v>
      </c>
      <c r="F258" s="62">
        <f t="shared" si="13"/>
        <v>14066.73</v>
      </c>
    </row>
    <row r="259" spans="1:6" x14ac:dyDescent="0.25">
      <c r="A259" s="83">
        <v>3238</v>
      </c>
      <c r="B259" s="80" t="s">
        <v>131</v>
      </c>
      <c r="C259" s="62">
        <v>0</v>
      </c>
      <c r="D259" s="62">
        <v>0</v>
      </c>
      <c r="E259" s="160" t="e">
        <f t="shared" si="12"/>
        <v>#DIV/0!</v>
      </c>
      <c r="F259" s="62">
        <f t="shared" si="13"/>
        <v>0</v>
      </c>
    </row>
    <row r="260" spans="1:6" x14ac:dyDescent="0.25">
      <c r="A260" s="83">
        <v>3239</v>
      </c>
      <c r="B260" s="80" t="s">
        <v>132</v>
      </c>
      <c r="C260" s="62">
        <v>1000</v>
      </c>
      <c r="D260" s="62">
        <f>10500-950</f>
        <v>9550</v>
      </c>
      <c r="E260" s="160">
        <f t="shared" si="12"/>
        <v>955.00000000000011</v>
      </c>
      <c r="F260" s="62">
        <f t="shared" si="13"/>
        <v>10550</v>
      </c>
    </row>
    <row r="261" spans="1:6" ht="26.25" x14ac:dyDescent="0.25">
      <c r="A261" s="42">
        <v>324</v>
      </c>
      <c r="B261" s="43" t="s">
        <v>63</v>
      </c>
      <c r="C261" s="62">
        <v>0</v>
      </c>
      <c r="D261" s="62">
        <v>0</v>
      </c>
      <c r="E261" s="160" t="e">
        <f t="shared" si="12"/>
        <v>#DIV/0!</v>
      </c>
      <c r="F261" s="62">
        <f t="shared" si="13"/>
        <v>0</v>
      </c>
    </row>
    <row r="262" spans="1:6" ht="23.25" x14ac:dyDescent="0.25">
      <c r="A262" s="83">
        <v>3241</v>
      </c>
      <c r="B262" s="80" t="s">
        <v>163</v>
      </c>
      <c r="C262" s="62">
        <v>0</v>
      </c>
      <c r="D262" s="62">
        <v>0</v>
      </c>
      <c r="E262" s="160" t="e">
        <f t="shared" si="12"/>
        <v>#DIV/0!</v>
      </c>
      <c r="F262" s="62">
        <f t="shared" si="13"/>
        <v>0</v>
      </c>
    </row>
    <row r="263" spans="1:6" ht="26.25" x14ac:dyDescent="0.25">
      <c r="A263" s="42">
        <v>329</v>
      </c>
      <c r="B263" s="43" t="s">
        <v>54</v>
      </c>
      <c r="C263" s="62">
        <v>2020</v>
      </c>
      <c r="D263" s="62">
        <f>SUM(D264:D270)</f>
        <v>513.27</v>
      </c>
      <c r="E263" s="160">
        <f t="shared" si="12"/>
        <v>25.409405940594059</v>
      </c>
      <c r="F263" s="62">
        <f t="shared" si="13"/>
        <v>2533.27</v>
      </c>
    </row>
    <row r="264" spans="1:6" ht="23.25" x14ac:dyDescent="0.25">
      <c r="A264" s="83">
        <v>3291</v>
      </c>
      <c r="B264" s="80" t="s">
        <v>145</v>
      </c>
      <c r="C264" s="62">
        <v>0</v>
      </c>
      <c r="D264" s="62">
        <v>0</v>
      </c>
      <c r="E264" s="147" t="e">
        <f t="shared" si="12"/>
        <v>#DIV/0!</v>
      </c>
      <c r="F264" s="62">
        <f t="shared" si="13"/>
        <v>0</v>
      </c>
    </row>
    <row r="265" spans="1:6" x14ac:dyDescent="0.25">
      <c r="A265" s="83">
        <v>3292</v>
      </c>
      <c r="B265" s="80" t="s">
        <v>133</v>
      </c>
      <c r="C265" s="62">
        <v>0</v>
      </c>
      <c r="D265" s="62">
        <v>0</v>
      </c>
      <c r="E265" s="147" t="e">
        <f t="shared" si="12"/>
        <v>#DIV/0!</v>
      </c>
      <c r="F265" s="62">
        <f t="shared" si="13"/>
        <v>0</v>
      </c>
    </row>
    <row r="266" spans="1:6" ht="15.75" customHeight="1" x14ac:dyDescent="0.25">
      <c r="A266" s="83">
        <v>3293</v>
      </c>
      <c r="B266" s="80" t="s">
        <v>134</v>
      </c>
      <c r="C266" s="62">
        <v>670</v>
      </c>
      <c r="D266" s="62">
        <v>-500</v>
      </c>
      <c r="E266" s="160">
        <f t="shared" si="12"/>
        <v>-74.626865671641795</v>
      </c>
      <c r="F266" s="62">
        <f t="shared" si="13"/>
        <v>170</v>
      </c>
    </row>
    <row r="267" spans="1:6" ht="15.75" customHeight="1" x14ac:dyDescent="0.25">
      <c r="A267" s="83">
        <v>3294</v>
      </c>
      <c r="B267" s="80" t="s">
        <v>135</v>
      </c>
      <c r="C267" s="62">
        <v>0</v>
      </c>
      <c r="D267" s="62">
        <v>13.27</v>
      </c>
      <c r="E267" s="160" t="e">
        <f t="shared" si="12"/>
        <v>#DIV/0!</v>
      </c>
      <c r="F267" s="62">
        <f t="shared" si="13"/>
        <v>13.27</v>
      </c>
    </row>
    <row r="268" spans="1:6" x14ac:dyDescent="0.25">
      <c r="A268" s="83">
        <v>3295</v>
      </c>
      <c r="B268" s="80" t="s">
        <v>136</v>
      </c>
      <c r="C268" s="62">
        <v>0</v>
      </c>
      <c r="D268" s="62">
        <v>0</v>
      </c>
      <c r="E268" s="147" t="e">
        <f t="shared" si="12"/>
        <v>#DIV/0!</v>
      </c>
      <c r="F268" s="62">
        <f t="shared" si="13"/>
        <v>0</v>
      </c>
    </row>
    <row r="269" spans="1:6" x14ac:dyDescent="0.25">
      <c r="A269" s="83">
        <v>3296</v>
      </c>
      <c r="B269" s="80" t="s">
        <v>137</v>
      </c>
      <c r="C269" s="62">
        <v>0</v>
      </c>
      <c r="D269" s="62">
        <v>0</v>
      </c>
      <c r="E269" s="160" t="e">
        <f t="shared" si="12"/>
        <v>#DIV/0!</v>
      </c>
      <c r="F269" s="62">
        <f t="shared" si="13"/>
        <v>0</v>
      </c>
    </row>
    <row r="270" spans="1:6" x14ac:dyDescent="0.25">
      <c r="A270" s="83">
        <v>3299</v>
      </c>
      <c r="B270" s="80" t="s">
        <v>138</v>
      </c>
      <c r="C270" s="62">
        <v>1350</v>
      </c>
      <c r="D270" s="62">
        <v>1000</v>
      </c>
      <c r="E270" s="147">
        <f t="shared" si="12"/>
        <v>74.074074074074076</v>
      </c>
      <c r="F270" s="62">
        <f t="shared" si="13"/>
        <v>2350</v>
      </c>
    </row>
    <row r="271" spans="1:6" x14ac:dyDescent="0.25">
      <c r="A271" s="40">
        <v>34</v>
      </c>
      <c r="B271" s="41" t="s">
        <v>55</v>
      </c>
      <c r="C271" s="62">
        <v>530</v>
      </c>
      <c r="D271" s="62">
        <v>-300</v>
      </c>
      <c r="E271" s="160">
        <f t="shared" si="12"/>
        <v>-56.60377358490566</v>
      </c>
      <c r="F271" s="62">
        <f t="shared" si="13"/>
        <v>230</v>
      </c>
    </row>
    <row r="272" spans="1:6" x14ac:dyDescent="0.25">
      <c r="A272" s="42">
        <v>343</v>
      </c>
      <c r="B272" s="43" t="s">
        <v>56</v>
      </c>
      <c r="C272" s="62">
        <v>530</v>
      </c>
      <c r="D272" s="62">
        <v>-300</v>
      </c>
      <c r="E272" s="160">
        <f t="shared" si="12"/>
        <v>-56.60377358490566</v>
      </c>
      <c r="F272" s="62">
        <f t="shared" si="13"/>
        <v>230</v>
      </c>
    </row>
    <row r="273" spans="1:6" x14ac:dyDescent="0.25">
      <c r="A273" s="83">
        <v>3431</v>
      </c>
      <c r="B273" s="81" t="s">
        <v>139</v>
      </c>
      <c r="C273" s="62">
        <v>530</v>
      </c>
      <c r="D273" s="62">
        <v>-300</v>
      </c>
      <c r="E273" s="147">
        <f t="shared" si="12"/>
        <v>-56.60377358490566</v>
      </c>
      <c r="F273" s="62">
        <f t="shared" si="13"/>
        <v>230</v>
      </c>
    </row>
    <row r="274" spans="1:6" x14ac:dyDescent="0.25">
      <c r="A274" s="83">
        <v>3433</v>
      </c>
      <c r="B274" s="80" t="s">
        <v>140</v>
      </c>
      <c r="C274" s="62">
        <v>0</v>
      </c>
      <c r="D274" s="62">
        <v>0</v>
      </c>
      <c r="E274" s="160" t="e">
        <f t="shared" si="12"/>
        <v>#DIV/0!</v>
      </c>
      <c r="F274" s="62">
        <f t="shared" si="13"/>
        <v>0</v>
      </c>
    </row>
    <row r="275" spans="1:6" ht="26.25" x14ac:dyDescent="0.25">
      <c r="A275" s="40">
        <v>4</v>
      </c>
      <c r="B275" s="41" t="s">
        <v>20</v>
      </c>
      <c r="C275" s="62">
        <v>9790</v>
      </c>
      <c r="D275" s="62">
        <v>-3500</v>
      </c>
      <c r="E275" s="160">
        <f t="shared" si="12"/>
        <v>-35.750766087844738</v>
      </c>
      <c r="F275" s="62">
        <f t="shared" si="13"/>
        <v>6290</v>
      </c>
    </row>
    <row r="276" spans="1:6" ht="39" x14ac:dyDescent="0.25">
      <c r="A276" s="40">
        <v>42</v>
      </c>
      <c r="B276" s="41" t="s">
        <v>41</v>
      </c>
      <c r="C276" s="62">
        <v>9790</v>
      </c>
      <c r="D276" s="62">
        <v>-3500</v>
      </c>
      <c r="E276" s="160">
        <f t="shared" si="12"/>
        <v>-35.750766087844738</v>
      </c>
      <c r="F276" s="62">
        <f t="shared" si="13"/>
        <v>6290</v>
      </c>
    </row>
    <row r="277" spans="1:6" x14ac:dyDescent="0.25">
      <c r="A277" s="42">
        <v>421</v>
      </c>
      <c r="B277" s="43" t="s">
        <v>59</v>
      </c>
      <c r="C277" s="62">
        <v>0</v>
      </c>
      <c r="D277" s="62">
        <v>0</v>
      </c>
      <c r="E277" s="160" t="e">
        <f t="shared" si="12"/>
        <v>#DIV/0!</v>
      </c>
      <c r="F277" s="62">
        <f t="shared" si="13"/>
        <v>0</v>
      </c>
    </row>
    <row r="278" spans="1:6" x14ac:dyDescent="0.25">
      <c r="A278" s="83">
        <v>4212</v>
      </c>
      <c r="B278" s="91" t="s">
        <v>162</v>
      </c>
      <c r="C278" s="62">
        <v>0</v>
      </c>
      <c r="D278" s="62">
        <v>0</v>
      </c>
      <c r="E278" s="160" t="e">
        <f t="shared" si="12"/>
        <v>#DIV/0!</v>
      </c>
      <c r="F278" s="62">
        <f t="shared" si="13"/>
        <v>0</v>
      </c>
    </row>
    <row r="279" spans="1:6" x14ac:dyDescent="0.25">
      <c r="A279" s="42">
        <v>422</v>
      </c>
      <c r="B279" s="43" t="s">
        <v>60</v>
      </c>
      <c r="C279" s="62">
        <v>9390</v>
      </c>
      <c r="D279" s="62">
        <v>-3500</v>
      </c>
      <c r="E279" s="160">
        <f t="shared" si="12"/>
        <v>-37.273695420660275</v>
      </c>
      <c r="F279" s="62">
        <f t="shared" si="13"/>
        <v>5890</v>
      </c>
    </row>
    <row r="280" spans="1:6" x14ac:dyDescent="0.25">
      <c r="A280" s="83">
        <v>4221</v>
      </c>
      <c r="B280" s="91" t="s">
        <v>153</v>
      </c>
      <c r="C280" s="62">
        <v>4990</v>
      </c>
      <c r="D280" s="62">
        <v>-1600</v>
      </c>
      <c r="E280" s="160">
        <f t="shared" ref="E280:E344" si="14">D280/C280*100</f>
        <v>-32.064128256513023</v>
      </c>
      <c r="F280" s="62">
        <f t="shared" ref="F280:F344" si="15">C280+D280</f>
        <v>3390</v>
      </c>
    </row>
    <row r="281" spans="1:6" x14ac:dyDescent="0.25">
      <c r="A281" s="83">
        <v>4226</v>
      </c>
      <c r="B281" s="91" t="s">
        <v>154</v>
      </c>
      <c r="C281" s="62">
        <v>0</v>
      </c>
      <c r="D281" s="62">
        <v>0</v>
      </c>
      <c r="E281" s="160" t="e">
        <f t="shared" si="14"/>
        <v>#DIV/0!</v>
      </c>
      <c r="F281" s="62">
        <f t="shared" si="15"/>
        <v>0</v>
      </c>
    </row>
    <row r="282" spans="1:6" ht="23.25" x14ac:dyDescent="0.25">
      <c r="A282" s="83">
        <v>4227</v>
      </c>
      <c r="B282" s="80" t="s">
        <v>148</v>
      </c>
      <c r="C282" s="62">
        <v>4400</v>
      </c>
      <c r="D282" s="62">
        <v>-1900</v>
      </c>
      <c r="E282" s="160">
        <f t="shared" si="14"/>
        <v>-43.18181818181818</v>
      </c>
      <c r="F282" s="62">
        <f t="shared" si="15"/>
        <v>2500</v>
      </c>
    </row>
    <row r="283" spans="1:6" ht="26.25" x14ac:dyDescent="0.25">
      <c r="A283" s="42">
        <v>424</v>
      </c>
      <c r="B283" s="43" t="s">
        <v>61</v>
      </c>
      <c r="C283" s="62">
        <v>400</v>
      </c>
      <c r="D283" s="62">
        <v>0</v>
      </c>
      <c r="E283" s="160">
        <f t="shared" si="14"/>
        <v>0</v>
      </c>
      <c r="F283" s="62">
        <f t="shared" si="15"/>
        <v>400</v>
      </c>
    </row>
    <row r="284" spans="1:6" x14ac:dyDescent="0.25">
      <c r="A284" s="83">
        <v>4241</v>
      </c>
      <c r="B284" s="80" t="s">
        <v>161</v>
      </c>
      <c r="C284" s="62">
        <v>400</v>
      </c>
      <c r="D284" s="62">
        <v>0</v>
      </c>
      <c r="E284" s="160">
        <f t="shared" si="14"/>
        <v>0</v>
      </c>
      <c r="F284" s="62">
        <f t="shared" si="15"/>
        <v>400</v>
      </c>
    </row>
    <row r="285" spans="1:6" x14ac:dyDescent="0.25">
      <c r="A285" s="52"/>
      <c r="B285" s="44" t="s">
        <v>72</v>
      </c>
      <c r="C285" s="88">
        <v>11470</v>
      </c>
      <c r="D285" s="88">
        <f>D286+D343</f>
        <v>930</v>
      </c>
      <c r="E285" s="161">
        <f t="shared" si="14"/>
        <v>8.1081081081081088</v>
      </c>
      <c r="F285" s="62">
        <f t="shared" si="15"/>
        <v>12400</v>
      </c>
    </row>
    <row r="286" spans="1:6" x14ac:dyDescent="0.25">
      <c r="A286" s="40">
        <v>3</v>
      </c>
      <c r="B286" s="41" t="s">
        <v>18</v>
      </c>
      <c r="C286" s="62">
        <v>11470</v>
      </c>
      <c r="D286" s="62">
        <v>906.51</v>
      </c>
      <c r="E286" s="147">
        <f t="shared" si="14"/>
        <v>7.9033129904097654</v>
      </c>
      <c r="F286" s="62">
        <f t="shared" si="15"/>
        <v>12376.51</v>
      </c>
    </row>
    <row r="287" spans="1:6" x14ac:dyDescent="0.25">
      <c r="A287" s="40">
        <v>31</v>
      </c>
      <c r="B287" s="41" t="s">
        <v>19</v>
      </c>
      <c r="C287" s="62">
        <v>0</v>
      </c>
      <c r="D287" s="62">
        <v>0</v>
      </c>
      <c r="E287" s="147" t="e">
        <f t="shared" si="14"/>
        <v>#DIV/0!</v>
      </c>
      <c r="F287" s="62">
        <f t="shared" si="15"/>
        <v>0</v>
      </c>
    </row>
    <row r="288" spans="1:6" x14ac:dyDescent="0.25">
      <c r="A288" s="42">
        <v>311</v>
      </c>
      <c r="B288" s="43" t="s">
        <v>48</v>
      </c>
      <c r="C288" s="62">
        <v>0</v>
      </c>
      <c r="D288" s="62">
        <v>0</v>
      </c>
      <c r="E288" s="147" t="e">
        <f t="shared" si="14"/>
        <v>#DIV/0!</v>
      </c>
      <c r="F288" s="62">
        <f t="shared" si="15"/>
        <v>0</v>
      </c>
    </row>
    <row r="289" spans="1:6" x14ac:dyDescent="0.25">
      <c r="A289" s="82">
        <v>3111</v>
      </c>
      <c r="B289" s="78" t="s">
        <v>117</v>
      </c>
      <c r="C289" s="62">
        <v>0</v>
      </c>
      <c r="D289" s="62">
        <v>0</v>
      </c>
      <c r="E289" s="147" t="e">
        <f t="shared" si="14"/>
        <v>#DIV/0!</v>
      </c>
      <c r="F289" s="62">
        <f t="shared" si="15"/>
        <v>0</v>
      </c>
    </row>
    <row r="290" spans="1:6" x14ac:dyDescent="0.25">
      <c r="A290" s="82">
        <v>3113</v>
      </c>
      <c r="B290" s="78" t="s">
        <v>141</v>
      </c>
      <c r="C290" s="62">
        <v>0</v>
      </c>
      <c r="D290" s="62">
        <v>0</v>
      </c>
      <c r="E290" s="147" t="e">
        <f t="shared" si="14"/>
        <v>#DIV/0!</v>
      </c>
      <c r="F290" s="62">
        <f t="shared" si="15"/>
        <v>0</v>
      </c>
    </row>
    <row r="291" spans="1:6" x14ac:dyDescent="0.25">
      <c r="A291" s="82">
        <v>3114</v>
      </c>
      <c r="B291" s="78" t="s">
        <v>142</v>
      </c>
      <c r="C291" s="62">
        <v>0</v>
      </c>
      <c r="D291" s="62">
        <v>0</v>
      </c>
      <c r="E291" s="147" t="e">
        <f t="shared" si="14"/>
        <v>#DIV/0!</v>
      </c>
      <c r="F291" s="62">
        <f t="shared" si="15"/>
        <v>0</v>
      </c>
    </row>
    <row r="292" spans="1:6" x14ac:dyDescent="0.25">
      <c r="A292" s="42">
        <v>312</v>
      </c>
      <c r="B292" s="43" t="s">
        <v>49</v>
      </c>
      <c r="C292" s="62">
        <v>0</v>
      </c>
      <c r="D292" s="62">
        <v>0</v>
      </c>
      <c r="E292" s="147" t="e">
        <f t="shared" si="14"/>
        <v>#DIV/0!</v>
      </c>
      <c r="F292" s="62">
        <f t="shared" si="15"/>
        <v>0</v>
      </c>
    </row>
    <row r="293" spans="1:6" x14ac:dyDescent="0.25">
      <c r="A293" s="82">
        <v>3121</v>
      </c>
      <c r="B293" s="78" t="s">
        <v>49</v>
      </c>
      <c r="C293" s="62">
        <v>0</v>
      </c>
      <c r="D293" s="62">
        <v>0</v>
      </c>
      <c r="E293" s="147" t="e">
        <f t="shared" si="14"/>
        <v>#DIV/0!</v>
      </c>
      <c r="F293" s="62">
        <f t="shared" si="15"/>
        <v>0</v>
      </c>
    </row>
    <row r="294" spans="1:6" x14ac:dyDescent="0.25">
      <c r="A294" s="42">
        <v>313</v>
      </c>
      <c r="B294" s="43" t="s">
        <v>50</v>
      </c>
      <c r="C294" s="62">
        <v>0</v>
      </c>
      <c r="D294" s="62">
        <v>0</v>
      </c>
      <c r="E294" s="147" t="e">
        <f t="shared" si="14"/>
        <v>#DIV/0!</v>
      </c>
      <c r="F294" s="62">
        <f t="shared" si="15"/>
        <v>0</v>
      </c>
    </row>
    <row r="295" spans="1:6" x14ac:dyDescent="0.25">
      <c r="A295" s="82">
        <v>3132</v>
      </c>
      <c r="B295" s="78" t="s">
        <v>118</v>
      </c>
      <c r="C295" s="62">
        <v>0</v>
      </c>
      <c r="D295" s="62">
        <v>0</v>
      </c>
      <c r="E295" s="147" t="e">
        <f t="shared" si="14"/>
        <v>#DIV/0!</v>
      </c>
      <c r="F295" s="62">
        <f t="shared" si="15"/>
        <v>0</v>
      </c>
    </row>
    <row r="296" spans="1:6" ht="22.5" x14ac:dyDescent="0.25">
      <c r="A296" s="82">
        <v>3133</v>
      </c>
      <c r="B296" s="78" t="s">
        <v>143</v>
      </c>
      <c r="C296" s="62">
        <v>0</v>
      </c>
      <c r="D296" s="62">
        <v>0</v>
      </c>
      <c r="E296" s="147" t="e">
        <f t="shared" si="14"/>
        <v>#DIV/0!</v>
      </c>
      <c r="F296" s="62">
        <f t="shared" si="15"/>
        <v>0</v>
      </c>
    </row>
    <row r="297" spans="1:6" x14ac:dyDescent="0.25">
      <c r="A297" s="40">
        <v>32</v>
      </c>
      <c r="B297" s="41" t="s">
        <v>31</v>
      </c>
      <c r="C297" s="62">
        <v>11470</v>
      </c>
      <c r="D297" s="62">
        <v>0</v>
      </c>
      <c r="E297" s="147">
        <f t="shared" si="14"/>
        <v>0</v>
      </c>
      <c r="F297" s="62">
        <f t="shared" si="15"/>
        <v>11470</v>
      </c>
    </row>
    <row r="298" spans="1:6" x14ac:dyDescent="0.25">
      <c r="A298" s="42">
        <v>321</v>
      </c>
      <c r="B298" s="43" t="s">
        <v>51</v>
      </c>
      <c r="C298" s="62">
        <v>130</v>
      </c>
      <c r="D298" s="62">
        <v>-15</v>
      </c>
      <c r="E298" s="147">
        <f t="shared" si="14"/>
        <v>-11.538461538461538</v>
      </c>
      <c r="F298" s="62">
        <f t="shared" si="15"/>
        <v>115</v>
      </c>
    </row>
    <row r="299" spans="1:6" x14ac:dyDescent="0.25">
      <c r="A299" s="82">
        <v>3211</v>
      </c>
      <c r="B299" s="78" t="s">
        <v>119</v>
      </c>
      <c r="C299" s="62">
        <v>130</v>
      </c>
      <c r="D299" s="62">
        <v>-15</v>
      </c>
      <c r="E299" s="147">
        <f t="shared" si="14"/>
        <v>-11.538461538461538</v>
      </c>
      <c r="F299" s="62">
        <f t="shared" si="15"/>
        <v>115</v>
      </c>
    </row>
    <row r="300" spans="1:6" x14ac:dyDescent="0.25">
      <c r="A300" s="83">
        <v>3212</v>
      </c>
      <c r="B300" s="79" t="s">
        <v>120</v>
      </c>
      <c r="C300" s="62">
        <v>0</v>
      </c>
      <c r="D300" s="62">
        <v>0</v>
      </c>
      <c r="E300" s="160" t="e">
        <f t="shared" si="14"/>
        <v>#DIV/0!</v>
      </c>
      <c r="F300" s="62">
        <f t="shared" si="15"/>
        <v>0</v>
      </c>
    </row>
    <row r="301" spans="1:6" x14ac:dyDescent="0.25">
      <c r="A301" s="83">
        <v>3213</v>
      </c>
      <c r="B301" s="79" t="s">
        <v>121</v>
      </c>
      <c r="C301" s="62">
        <v>0</v>
      </c>
      <c r="D301" s="62">
        <v>0</v>
      </c>
      <c r="E301" s="160" t="e">
        <f t="shared" si="14"/>
        <v>#DIV/0!</v>
      </c>
      <c r="F301" s="62">
        <f t="shared" si="15"/>
        <v>0</v>
      </c>
    </row>
    <row r="302" spans="1:6" x14ac:dyDescent="0.25">
      <c r="A302" s="42">
        <v>322</v>
      </c>
      <c r="B302" s="43" t="s">
        <v>52</v>
      </c>
      <c r="C302" s="62">
        <v>70</v>
      </c>
      <c r="D302" s="62">
        <v>-70</v>
      </c>
      <c r="E302" s="160">
        <f t="shared" si="14"/>
        <v>-100</v>
      </c>
      <c r="F302" s="62">
        <f t="shared" si="15"/>
        <v>0</v>
      </c>
    </row>
    <row r="303" spans="1:6" x14ac:dyDescent="0.25">
      <c r="A303" s="83">
        <v>3221</v>
      </c>
      <c r="B303" s="79" t="s">
        <v>122</v>
      </c>
      <c r="C303" s="62">
        <v>70</v>
      </c>
      <c r="D303" s="62">
        <v>-70</v>
      </c>
      <c r="E303" s="160">
        <f t="shared" si="14"/>
        <v>-100</v>
      </c>
      <c r="F303" s="62">
        <f t="shared" si="15"/>
        <v>0</v>
      </c>
    </row>
    <row r="304" spans="1:6" x14ac:dyDescent="0.25">
      <c r="A304" s="83">
        <v>3222</v>
      </c>
      <c r="B304" s="79" t="s">
        <v>123</v>
      </c>
      <c r="C304" s="62">
        <v>0</v>
      </c>
      <c r="D304" s="62">
        <v>0</v>
      </c>
      <c r="E304" s="160" t="e">
        <f t="shared" si="14"/>
        <v>#DIV/0!</v>
      </c>
      <c r="F304" s="62">
        <f t="shared" si="15"/>
        <v>0</v>
      </c>
    </row>
    <row r="305" spans="1:6" x14ac:dyDescent="0.25">
      <c r="A305" s="83">
        <v>3223</v>
      </c>
      <c r="B305" s="79" t="s">
        <v>124</v>
      </c>
      <c r="C305" s="62">
        <v>0</v>
      </c>
      <c r="D305" s="62">
        <v>0</v>
      </c>
      <c r="E305" s="160" t="e">
        <f t="shared" si="14"/>
        <v>#DIV/0!</v>
      </c>
      <c r="F305" s="62">
        <f t="shared" si="15"/>
        <v>0</v>
      </c>
    </row>
    <row r="306" spans="1:6" x14ac:dyDescent="0.25">
      <c r="A306" s="83">
        <v>3224</v>
      </c>
      <c r="B306" s="79" t="s">
        <v>125</v>
      </c>
      <c r="C306" s="62">
        <v>0</v>
      </c>
      <c r="D306" s="62">
        <v>0</v>
      </c>
      <c r="E306" s="160" t="e">
        <f t="shared" si="14"/>
        <v>#DIV/0!</v>
      </c>
      <c r="F306" s="62">
        <f t="shared" si="15"/>
        <v>0</v>
      </c>
    </row>
    <row r="307" spans="1:6" x14ac:dyDescent="0.25">
      <c r="A307" s="83">
        <v>3225</v>
      </c>
      <c r="B307" s="79" t="s">
        <v>126</v>
      </c>
      <c r="C307" s="62">
        <v>0</v>
      </c>
      <c r="D307" s="62">
        <v>0</v>
      </c>
      <c r="E307" s="160" t="e">
        <f t="shared" si="14"/>
        <v>#DIV/0!</v>
      </c>
      <c r="F307" s="62">
        <f t="shared" si="15"/>
        <v>0</v>
      </c>
    </row>
    <row r="308" spans="1:6" x14ac:dyDescent="0.25">
      <c r="A308" s="83">
        <v>3227</v>
      </c>
      <c r="B308" s="79" t="s">
        <v>157</v>
      </c>
      <c r="C308" s="62">
        <v>0</v>
      </c>
      <c r="D308" s="62">
        <v>0</v>
      </c>
      <c r="E308" s="160" t="e">
        <f t="shared" si="14"/>
        <v>#DIV/0!</v>
      </c>
      <c r="F308" s="62">
        <f t="shared" si="15"/>
        <v>0</v>
      </c>
    </row>
    <row r="309" spans="1:6" x14ac:dyDescent="0.25">
      <c r="A309" s="42">
        <v>323</v>
      </c>
      <c r="B309" s="43" t="s">
        <v>53</v>
      </c>
      <c r="C309" s="62">
        <v>7880</v>
      </c>
      <c r="D309" s="62">
        <v>-2315</v>
      </c>
      <c r="E309" s="147">
        <f t="shared" si="14"/>
        <v>-29.378172588832484</v>
      </c>
      <c r="F309" s="62">
        <f t="shared" si="15"/>
        <v>5565</v>
      </c>
    </row>
    <row r="310" spans="1:6" ht="15.75" customHeight="1" x14ac:dyDescent="0.25">
      <c r="A310" s="83">
        <v>3231</v>
      </c>
      <c r="B310" s="79" t="s">
        <v>127</v>
      </c>
      <c r="C310" s="62">
        <v>7880</v>
      </c>
      <c r="D310" s="62">
        <v>-2315</v>
      </c>
      <c r="E310" s="147">
        <f t="shared" si="14"/>
        <v>-29.378172588832484</v>
      </c>
      <c r="F310" s="62">
        <f t="shared" si="15"/>
        <v>5565</v>
      </c>
    </row>
    <row r="311" spans="1:6" x14ac:dyDescent="0.25">
      <c r="A311" s="83">
        <v>3232</v>
      </c>
      <c r="B311" s="79" t="s">
        <v>128</v>
      </c>
      <c r="C311" s="62">
        <v>0</v>
      </c>
      <c r="D311" s="62">
        <v>0</v>
      </c>
      <c r="E311" s="160" t="e">
        <f t="shared" si="14"/>
        <v>#DIV/0!</v>
      </c>
      <c r="F311" s="62">
        <f t="shared" si="15"/>
        <v>0</v>
      </c>
    </row>
    <row r="312" spans="1:6" x14ac:dyDescent="0.25">
      <c r="A312" s="83">
        <v>3233</v>
      </c>
      <c r="B312" s="79" t="s">
        <v>158</v>
      </c>
      <c r="C312" s="62">
        <v>0</v>
      </c>
      <c r="D312" s="62">
        <v>0</v>
      </c>
      <c r="E312" s="160" t="e">
        <f t="shared" si="14"/>
        <v>#DIV/0!</v>
      </c>
      <c r="F312" s="62">
        <f t="shared" si="15"/>
        <v>0</v>
      </c>
    </row>
    <row r="313" spans="1:6" x14ac:dyDescent="0.25">
      <c r="A313" s="83">
        <v>3234</v>
      </c>
      <c r="B313" s="80" t="s">
        <v>129</v>
      </c>
      <c r="C313" s="62">
        <v>0</v>
      </c>
      <c r="D313" s="62">
        <v>0</v>
      </c>
      <c r="E313" s="160" t="e">
        <f t="shared" si="14"/>
        <v>#DIV/0!</v>
      </c>
      <c r="F313" s="62">
        <f t="shared" si="15"/>
        <v>0</v>
      </c>
    </row>
    <row r="314" spans="1:6" x14ac:dyDescent="0.25">
      <c r="A314" s="83">
        <v>3235</v>
      </c>
      <c r="B314" s="80" t="s">
        <v>144</v>
      </c>
      <c r="C314" s="62">
        <v>0</v>
      </c>
      <c r="D314" s="62">
        <v>0</v>
      </c>
      <c r="E314" s="160" t="e">
        <f t="shared" si="14"/>
        <v>#DIV/0!</v>
      </c>
      <c r="F314" s="62">
        <f t="shared" si="15"/>
        <v>0</v>
      </c>
    </row>
    <row r="315" spans="1:6" x14ac:dyDescent="0.25">
      <c r="A315" s="83">
        <v>3236</v>
      </c>
      <c r="B315" s="80" t="s">
        <v>159</v>
      </c>
      <c r="C315" s="62">
        <v>0</v>
      </c>
      <c r="D315" s="62">
        <v>0</v>
      </c>
      <c r="E315" s="160" t="e">
        <f t="shared" si="14"/>
        <v>#DIV/0!</v>
      </c>
      <c r="F315" s="62">
        <f t="shared" si="15"/>
        <v>0</v>
      </c>
    </row>
    <row r="316" spans="1:6" x14ac:dyDescent="0.25">
      <c r="A316" s="83">
        <v>3237</v>
      </c>
      <c r="B316" s="80" t="s">
        <v>130</v>
      </c>
      <c r="C316" s="62">
        <v>0</v>
      </c>
      <c r="D316" s="62">
        <v>0</v>
      </c>
      <c r="E316" s="160" t="e">
        <f t="shared" si="14"/>
        <v>#DIV/0!</v>
      </c>
      <c r="F316" s="62">
        <f t="shared" si="15"/>
        <v>0</v>
      </c>
    </row>
    <row r="317" spans="1:6" x14ac:dyDescent="0.25">
      <c r="A317" s="83">
        <v>3238</v>
      </c>
      <c r="B317" s="80" t="s">
        <v>131</v>
      </c>
      <c r="C317" s="62">
        <v>0</v>
      </c>
      <c r="D317" s="62">
        <v>0</v>
      </c>
      <c r="E317" s="160" t="e">
        <f t="shared" si="14"/>
        <v>#DIV/0!</v>
      </c>
      <c r="F317" s="62">
        <f t="shared" si="15"/>
        <v>0</v>
      </c>
    </row>
    <row r="318" spans="1:6" x14ac:dyDescent="0.25">
      <c r="A318" s="83">
        <v>3239</v>
      </c>
      <c r="B318" s="80" t="s">
        <v>132</v>
      </c>
      <c r="C318" s="62">
        <v>0</v>
      </c>
      <c r="D318" s="62">
        <v>0</v>
      </c>
      <c r="E318" s="160" t="e">
        <f t="shared" si="14"/>
        <v>#DIV/0!</v>
      </c>
      <c r="F318" s="62">
        <f t="shared" si="15"/>
        <v>0</v>
      </c>
    </row>
    <row r="319" spans="1:6" ht="26.25" x14ac:dyDescent="0.25">
      <c r="A319" s="42">
        <v>324</v>
      </c>
      <c r="B319" s="43" t="s">
        <v>63</v>
      </c>
      <c r="C319" s="62">
        <v>0</v>
      </c>
      <c r="D319" s="62">
        <v>0</v>
      </c>
      <c r="E319" s="160" t="e">
        <f t="shared" si="14"/>
        <v>#DIV/0!</v>
      </c>
      <c r="F319" s="62">
        <f t="shared" si="15"/>
        <v>0</v>
      </c>
    </row>
    <row r="320" spans="1:6" ht="23.25" x14ac:dyDescent="0.25">
      <c r="A320" s="83">
        <v>3241</v>
      </c>
      <c r="B320" s="80" t="s">
        <v>163</v>
      </c>
      <c r="C320" s="62">
        <v>0</v>
      </c>
      <c r="D320" s="62">
        <v>0</v>
      </c>
      <c r="E320" s="160" t="e">
        <f t="shared" si="14"/>
        <v>#DIV/0!</v>
      </c>
      <c r="F320" s="62">
        <f t="shared" si="15"/>
        <v>0</v>
      </c>
    </row>
    <row r="321" spans="1:6" ht="26.25" x14ac:dyDescent="0.25">
      <c r="A321" s="42">
        <v>329</v>
      </c>
      <c r="B321" s="43" t="s">
        <v>54</v>
      </c>
      <c r="C321" s="62">
        <v>3390</v>
      </c>
      <c r="D321" s="62">
        <v>3306.51</v>
      </c>
      <c r="E321" s="147">
        <f t="shared" si="14"/>
        <v>97.537168141592929</v>
      </c>
      <c r="F321" s="62">
        <f t="shared" si="15"/>
        <v>6696.51</v>
      </c>
    </row>
    <row r="322" spans="1:6" ht="23.25" x14ac:dyDescent="0.25">
      <c r="A322" s="83">
        <v>3291</v>
      </c>
      <c r="B322" s="80" t="s">
        <v>145</v>
      </c>
      <c r="C322" s="62">
        <v>70</v>
      </c>
      <c r="D322" s="62">
        <v>-70</v>
      </c>
      <c r="E322" s="147">
        <f t="shared" si="14"/>
        <v>-100</v>
      </c>
      <c r="F322" s="62">
        <f t="shared" si="15"/>
        <v>0</v>
      </c>
    </row>
    <row r="323" spans="1:6" x14ac:dyDescent="0.25">
      <c r="A323" s="83">
        <v>3292</v>
      </c>
      <c r="B323" s="80" t="s">
        <v>133</v>
      </c>
      <c r="C323" s="62">
        <v>3320</v>
      </c>
      <c r="D323" s="62">
        <v>3376.51</v>
      </c>
      <c r="E323" s="147">
        <f t="shared" si="14"/>
        <v>101.70210843373495</v>
      </c>
      <c r="F323" s="62">
        <f t="shared" si="15"/>
        <v>6696.51</v>
      </c>
    </row>
    <row r="324" spans="1:6" ht="15.75" customHeight="1" x14ac:dyDescent="0.25">
      <c r="A324" s="83">
        <v>3293</v>
      </c>
      <c r="B324" s="80" t="s">
        <v>134</v>
      </c>
      <c r="C324" s="62">
        <v>0</v>
      </c>
      <c r="D324" s="62">
        <v>0</v>
      </c>
      <c r="E324" s="147" t="e">
        <f t="shared" si="14"/>
        <v>#DIV/0!</v>
      </c>
      <c r="F324" s="62">
        <f t="shared" si="15"/>
        <v>0</v>
      </c>
    </row>
    <row r="325" spans="1:6" ht="15.75" customHeight="1" x14ac:dyDescent="0.25">
      <c r="A325" s="83">
        <v>3294</v>
      </c>
      <c r="B325" s="80" t="s">
        <v>135</v>
      </c>
      <c r="C325" s="62">
        <v>0</v>
      </c>
      <c r="D325" s="62">
        <v>0</v>
      </c>
      <c r="E325" s="147" t="e">
        <f t="shared" si="14"/>
        <v>#DIV/0!</v>
      </c>
      <c r="F325" s="62">
        <f t="shared" si="15"/>
        <v>0</v>
      </c>
    </row>
    <row r="326" spans="1:6" x14ac:dyDescent="0.25">
      <c r="A326" s="83">
        <v>3295</v>
      </c>
      <c r="B326" s="80" t="s">
        <v>136</v>
      </c>
      <c r="C326" s="62">
        <v>0</v>
      </c>
      <c r="D326" s="62">
        <v>0</v>
      </c>
      <c r="E326" s="147" t="e">
        <f t="shared" si="14"/>
        <v>#DIV/0!</v>
      </c>
      <c r="F326" s="62">
        <f t="shared" si="15"/>
        <v>0</v>
      </c>
    </row>
    <row r="327" spans="1:6" x14ac:dyDescent="0.25">
      <c r="A327" s="83">
        <v>3296</v>
      </c>
      <c r="B327" s="80" t="s">
        <v>137</v>
      </c>
      <c r="C327" s="62">
        <v>0</v>
      </c>
      <c r="D327" s="62">
        <v>0</v>
      </c>
      <c r="E327" s="147" t="e">
        <f t="shared" si="14"/>
        <v>#DIV/0!</v>
      </c>
      <c r="F327" s="62">
        <f t="shared" si="15"/>
        <v>0</v>
      </c>
    </row>
    <row r="328" spans="1:6" x14ac:dyDescent="0.25">
      <c r="A328" s="83">
        <v>3299</v>
      </c>
      <c r="B328" s="80" t="s">
        <v>138</v>
      </c>
      <c r="C328" s="62">
        <v>0</v>
      </c>
      <c r="D328" s="62">
        <v>0</v>
      </c>
      <c r="E328" s="147" t="e">
        <f t="shared" si="14"/>
        <v>#DIV/0!</v>
      </c>
      <c r="F328" s="62">
        <f t="shared" si="15"/>
        <v>0</v>
      </c>
    </row>
    <row r="329" spans="1:6" x14ac:dyDescent="0.25">
      <c r="A329" s="40">
        <v>34</v>
      </c>
      <c r="B329" s="41" t="s">
        <v>55</v>
      </c>
      <c r="C329" s="62">
        <v>0</v>
      </c>
      <c r="D329" s="62">
        <v>0</v>
      </c>
      <c r="E329" s="147" t="e">
        <f t="shared" si="14"/>
        <v>#DIV/0!</v>
      </c>
      <c r="F329" s="62">
        <f t="shared" si="15"/>
        <v>0</v>
      </c>
    </row>
    <row r="330" spans="1:6" x14ac:dyDescent="0.25">
      <c r="A330" s="42">
        <v>343</v>
      </c>
      <c r="B330" s="43" t="s">
        <v>56</v>
      </c>
      <c r="C330" s="62">
        <v>0</v>
      </c>
      <c r="D330" s="62">
        <v>0</v>
      </c>
      <c r="E330" s="147" t="e">
        <f t="shared" si="14"/>
        <v>#DIV/0!</v>
      </c>
      <c r="F330" s="62">
        <f t="shared" si="15"/>
        <v>0</v>
      </c>
    </row>
    <row r="331" spans="1:6" x14ac:dyDescent="0.25">
      <c r="A331" s="83">
        <v>3431</v>
      </c>
      <c r="B331" s="81" t="s">
        <v>139</v>
      </c>
      <c r="C331" s="62">
        <v>0</v>
      </c>
      <c r="D331" s="62">
        <v>0</v>
      </c>
      <c r="E331" s="147" t="e">
        <f t="shared" si="14"/>
        <v>#DIV/0!</v>
      </c>
      <c r="F331" s="62">
        <f t="shared" si="15"/>
        <v>0</v>
      </c>
    </row>
    <row r="332" spans="1:6" x14ac:dyDescent="0.25">
      <c r="A332" s="83">
        <v>3433</v>
      </c>
      <c r="B332" s="80" t="s">
        <v>140</v>
      </c>
      <c r="C332" s="62">
        <v>0</v>
      </c>
      <c r="D332" s="62">
        <v>0</v>
      </c>
      <c r="E332" s="147" t="e">
        <f t="shared" si="14"/>
        <v>#DIV/0!</v>
      </c>
      <c r="F332" s="62">
        <f t="shared" si="15"/>
        <v>0</v>
      </c>
    </row>
    <row r="333" spans="1:6" ht="26.25" x14ac:dyDescent="0.25">
      <c r="A333" s="40">
        <v>4</v>
      </c>
      <c r="B333" s="41" t="s">
        <v>20</v>
      </c>
      <c r="C333" s="62">
        <v>0</v>
      </c>
      <c r="D333" s="62">
        <v>0</v>
      </c>
      <c r="E333" s="147" t="e">
        <f t="shared" si="14"/>
        <v>#DIV/0!</v>
      </c>
      <c r="F333" s="62">
        <f t="shared" si="15"/>
        <v>0</v>
      </c>
    </row>
    <row r="334" spans="1:6" ht="39" x14ac:dyDescent="0.25">
      <c r="A334" s="40">
        <v>42</v>
      </c>
      <c r="B334" s="41" t="s">
        <v>41</v>
      </c>
      <c r="C334" s="62">
        <v>0</v>
      </c>
      <c r="D334" s="62">
        <v>0</v>
      </c>
      <c r="E334" s="147" t="e">
        <f t="shared" si="14"/>
        <v>#DIV/0!</v>
      </c>
      <c r="F334" s="62">
        <f t="shared" si="15"/>
        <v>0</v>
      </c>
    </row>
    <row r="335" spans="1:6" x14ac:dyDescent="0.25">
      <c r="A335" s="42">
        <v>421</v>
      </c>
      <c r="B335" s="43" t="s">
        <v>59</v>
      </c>
      <c r="C335" s="62">
        <v>0</v>
      </c>
      <c r="D335" s="62">
        <v>0</v>
      </c>
      <c r="E335" s="147" t="e">
        <f t="shared" si="14"/>
        <v>#DIV/0!</v>
      </c>
      <c r="F335" s="62">
        <f t="shared" si="15"/>
        <v>0</v>
      </c>
    </row>
    <row r="336" spans="1:6" x14ac:dyDescent="0.25">
      <c r="A336" s="83">
        <v>4212</v>
      </c>
      <c r="B336" s="91" t="s">
        <v>162</v>
      </c>
      <c r="C336" s="62">
        <v>0</v>
      </c>
      <c r="D336" s="62">
        <v>0</v>
      </c>
      <c r="E336" s="147" t="e">
        <f t="shared" si="14"/>
        <v>#DIV/0!</v>
      </c>
      <c r="F336" s="62">
        <f t="shared" si="15"/>
        <v>0</v>
      </c>
    </row>
    <row r="337" spans="1:6" x14ac:dyDescent="0.25">
      <c r="A337" s="42">
        <v>422</v>
      </c>
      <c r="B337" s="43" t="s">
        <v>60</v>
      </c>
      <c r="C337" s="62">
        <v>0</v>
      </c>
      <c r="D337" s="62">
        <v>0</v>
      </c>
      <c r="E337" s="147" t="e">
        <f t="shared" si="14"/>
        <v>#DIV/0!</v>
      </c>
      <c r="F337" s="62">
        <f t="shared" si="15"/>
        <v>0</v>
      </c>
    </row>
    <row r="338" spans="1:6" x14ac:dyDescent="0.25">
      <c r="A338" s="83">
        <v>4221</v>
      </c>
      <c r="B338" s="91" t="s">
        <v>153</v>
      </c>
      <c r="C338" s="62">
        <v>0</v>
      </c>
      <c r="D338" s="62">
        <v>0</v>
      </c>
      <c r="E338" s="147" t="e">
        <f t="shared" si="14"/>
        <v>#DIV/0!</v>
      </c>
      <c r="F338" s="62">
        <f t="shared" si="15"/>
        <v>0</v>
      </c>
    </row>
    <row r="339" spans="1:6" x14ac:dyDescent="0.25">
      <c r="A339" s="83">
        <v>4226</v>
      </c>
      <c r="B339" s="91" t="s">
        <v>154</v>
      </c>
      <c r="C339" s="62">
        <v>0</v>
      </c>
      <c r="D339" s="62">
        <v>0</v>
      </c>
      <c r="E339" s="147" t="e">
        <f t="shared" si="14"/>
        <v>#DIV/0!</v>
      </c>
      <c r="F339" s="62">
        <f t="shared" si="15"/>
        <v>0</v>
      </c>
    </row>
    <row r="340" spans="1:6" ht="23.25" x14ac:dyDescent="0.25">
      <c r="A340" s="83">
        <v>4227</v>
      </c>
      <c r="B340" s="80" t="s">
        <v>148</v>
      </c>
      <c r="C340" s="62">
        <v>0</v>
      </c>
      <c r="D340" s="62">
        <v>0</v>
      </c>
      <c r="E340" s="147" t="e">
        <f t="shared" si="14"/>
        <v>#DIV/0!</v>
      </c>
      <c r="F340" s="62">
        <f t="shared" si="15"/>
        <v>0</v>
      </c>
    </row>
    <row r="341" spans="1:6" ht="26.25" x14ac:dyDescent="0.25">
      <c r="A341" s="42">
        <v>424</v>
      </c>
      <c r="B341" s="43" t="s">
        <v>61</v>
      </c>
      <c r="C341" s="62">
        <v>0</v>
      </c>
      <c r="D341" s="62">
        <v>0</v>
      </c>
      <c r="E341" s="147" t="e">
        <f t="shared" si="14"/>
        <v>#DIV/0!</v>
      </c>
      <c r="F341" s="62">
        <f t="shared" si="15"/>
        <v>0</v>
      </c>
    </row>
    <row r="342" spans="1:6" x14ac:dyDescent="0.25">
      <c r="A342" s="83">
        <v>4241</v>
      </c>
      <c r="B342" s="80" t="s">
        <v>161</v>
      </c>
      <c r="C342" s="62">
        <v>0</v>
      </c>
      <c r="D342" s="62">
        <v>0</v>
      </c>
      <c r="E342" s="147" t="e">
        <f t="shared" si="14"/>
        <v>#DIV/0!</v>
      </c>
      <c r="F342" s="62">
        <f t="shared" si="15"/>
        <v>0</v>
      </c>
    </row>
    <row r="343" spans="1:6" x14ac:dyDescent="0.25">
      <c r="A343" s="215">
        <v>9</v>
      </c>
      <c r="B343" s="216" t="s">
        <v>215</v>
      </c>
      <c r="C343" s="62">
        <v>0</v>
      </c>
      <c r="D343" s="62">
        <v>23.49</v>
      </c>
      <c r="E343" s="147" t="e">
        <f t="shared" si="14"/>
        <v>#DIV/0!</v>
      </c>
      <c r="F343" s="62">
        <f t="shared" si="15"/>
        <v>23.49</v>
      </c>
    </row>
    <row r="344" spans="1:6" x14ac:dyDescent="0.25">
      <c r="A344" s="52"/>
      <c r="B344" s="44" t="s">
        <v>73</v>
      </c>
      <c r="C344" s="88">
        <v>970480</v>
      </c>
      <c r="D344" s="88">
        <f>D345+D392</f>
        <v>229520</v>
      </c>
      <c r="E344" s="161">
        <f t="shared" si="14"/>
        <v>23.650152501854752</v>
      </c>
      <c r="F344" s="62">
        <f t="shared" si="15"/>
        <v>1200000</v>
      </c>
    </row>
    <row r="345" spans="1:6" x14ac:dyDescent="0.25">
      <c r="A345" s="40">
        <v>3</v>
      </c>
      <c r="B345" s="41" t="s">
        <v>18</v>
      </c>
      <c r="C345" s="62">
        <v>970480</v>
      </c>
      <c r="D345" s="62">
        <f>D346+D356+D388</f>
        <v>228970</v>
      </c>
      <c r="E345" s="147">
        <f t="shared" ref="E345:E408" si="16">D345/C345*100</f>
        <v>23.593479515291403</v>
      </c>
      <c r="F345" s="62">
        <f t="shared" ref="F345:F408" si="17">C345+D345</f>
        <v>1199450</v>
      </c>
    </row>
    <row r="346" spans="1:6" x14ac:dyDescent="0.25">
      <c r="A346" s="40">
        <v>31</v>
      </c>
      <c r="B346" s="41" t="s">
        <v>19</v>
      </c>
      <c r="C346" s="62">
        <v>966560</v>
      </c>
      <c r="D346" s="62">
        <f>D347+D353</f>
        <v>228560</v>
      </c>
      <c r="E346" s="147">
        <f t="shared" si="16"/>
        <v>23.646747227280251</v>
      </c>
      <c r="F346" s="62">
        <f t="shared" si="17"/>
        <v>1195120</v>
      </c>
    </row>
    <row r="347" spans="1:6" x14ac:dyDescent="0.25">
      <c r="A347" s="42">
        <v>311</v>
      </c>
      <c r="B347" s="43" t="s">
        <v>48</v>
      </c>
      <c r="C347" s="62">
        <v>797480</v>
      </c>
      <c r="D347" s="62">
        <v>218560</v>
      </c>
      <c r="E347" s="147">
        <f t="shared" si="16"/>
        <v>27.406329939308822</v>
      </c>
      <c r="F347" s="62">
        <f t="shared" si="17"/>
        <v>1016040</v>
      </c>
    </row>
    <row r="348" spans="1:6" x14ac:dyDescent="0.25">
      <c r="A348" s="82">
        <v>3111</v>
      </c>
      <c r="B348" s="78" t="s">
        <v>117</v>
      </c>
      <c r="C348" s="62">
        <v>797480</v>
      </c>
      <c r="D348" s="62">
        <v>218560</v>
      </c>
      <c r="E348" s="147">
        <f t="shared" si="16"/>
        <v>27.406329939308822</v>
      </c>
      <c r="F348" s="62">
        <f t="shared" si="17"/>
        <v>1016040</v>
      </c>
    </row>
    <row r="349" spans="1:6" x14ac:dyDescent="0.25">
      <c r="A349" s="82">
        <v>3113</v>
      </c>
      <c r="B349" s="78" t="s">
        <v>141</v>
      </c>
      <c r="C349" s="62">
        <v>0</v>
      </c>
      <c r="D349" s="62">
        <v>0</v>
      </c>
      <c r="E349" s="147" t="e">
        <f t="shared" si="16"/>
        <v>#DIV/0!</v>
      </c>
      <c r="F349" s="62">
        <f t="shared" si="17"/>
        <v>0</v>
      </c>
    </row>
    <row r="350" spans="1:6" x14ac:dyDescent="0.25">
      <c r="A350" s="82">
        <v>3114</v>
      </c>
      <c r="B350" s="78" t="s">
        <v>142</v>
      </c>
      <c r="C350" s="62">
        <v>0</v>
      </c>
      <c r="D350" s="62">
        <v>0</v>
      </c>
      <c r="E350" s="147" t="e">
        <f t="shared" si="16"/>
        <v>#DIV/0!</v>
      </c>
      <c r="F350" s="62">
        <f t="shared" si="17"/>
        <v>0</v>
      </c>
    </row>
    <row r="351" spans="1:6" x14ac:dyDescent="0.25">
      <c r="A351" s="42">
        <v>312</v>
      </c>
      <c r="B351" s="43" t="s">
        <v>49</v>
      </c>
      <c r="C351" s="62">
        <v>29080</v>
      </c>
      <c r="D351" s="62">
        <v>0</v>
      </c>
      <c r="E351" s="147">
        <f t="shared" si="16"/>
        <v>0</v>
      </c>
      <c r="F351" s="62">
        <f t="shared" si="17"/>
        <v>29080</v>
      </c>
    </row>
    <row r="352" spans="1:6" x14ac:dyDescent="0.25">
      <c r="A352" s="82">
        <v>3121</v>
      </c>
      <c r="B352" s="78" t="s">
        <v>49</v>
      </c>
      <c r="C352" s="62">
        <v>29080</v>
      </c>
      <c r="D352" s="62">
        <v>0</v>
      </c>
      <c r="E352" s="160">
        <f t="shared" si="16"/>
        <v>0</v>
      </c>
      <c r="F352" s="62">
        <f t="shared" si="17"/>
        <v>29080</v>
      </c>
    </row>
    <row r="353" spans="1:6" x14ac:dyDescent="0.25">
      <c r="A353" s="42">
        <v>313</v>
      </c>
      <c r="B353" s="43" t="s">
        <v>50</v>
      </c>
      <c r="C353" s="62">
        <v>140000</v>
      </c>
      <c r="D353" s="62">
        <v>10000</v>
      </c>
      <c r="E353" s="147">
        <f t="shared" si="16"/>
        <v>7.1428571428571423</v>
      </c>
      <c r="F353" s="62">
        <f t="shared" si="17"/>
        <v>150000</v>
      </c>
    </row>
    <row r="354" spans="1:6" x14ac:dyDescent="0.25">
      <c r="A354" s="82">
        <v>3132</v>
      </c>
      <c r="B354" s="78" t="s">
        <v>118</v>
      </c>
      <c r="C354" s="62">
        <v>140000</v>
      </c>
      <c r="D354" s="62">
        <v>10000</v>
      </c>
      <c r="E354" s="147">
        <f t="shared" si="16"/>
        <v>7.1428571428571423</v>
      </c>
      <c r="F354" s="62">
        <f t="shared" si="17"/>
        <v>150000</v>
      </c>
    </row>
    <row r="355" spans="1:6" ht="22.5" x14ac:dyDescent="0.25">
      <c r="A355" s="82">
        <v>3133</v>
      </c>
      <c r="B355" s="78" t="s">
        <v>143</v>
      </c>
      <c r="C355" s="62">
        <v>0</v>
      </c>
      <c r="D355" s="62">
        <v>0</v>
      </c>
      <c r="E355" s="147" t="e">
        <f t="shared" si="16"/>
        <v>#DIV/0!</v>
      </c>
      <c r="F355" s="62">
        <f t="shared" si="17"/>
        <v>0</v>
      </c>
    </row>
    <row r="356" spans="1:6" x14ac:dyDescent="0.25">
      <c r="A356" s="40">
        <v>32</v>
      </c>
      <c r="B356" s="41" t="s">
        <v>31</v>
      </c>
      <c r="C356" s="62">
        <v>3920</v>
      </c>
      <c r="D356" s="62">
        <v>410</v>
      </c>
      <c r="E356" s="147">
        <f t="shared" si="16"/>
        <v>10.459183673469388</v>
      </c>
      <c r="F356" s="62">
        <f t="shared" si="17"/>
        <v>4330</v>
      </c>
    </row>
    <row r="357" spans="1:6" x14ac:dyDescent="0.25">
      <c r="A357" s="42">
        <v>321</v>
      </c>
      <c r="B357" s="43" t="s">
        <v>51</v>
      </c>
      <c r="C357" s="62">
        <v>530</v>
      </c>
      <c r="D357" s="62">
        <v>0</v>
      </c>
      <c r="E357" s="147">
        <f t="shared" si="16"/>
        <v>0</v>
      </c>
      <c r="F357" s="62">
        <f t="shared" si="17"/>
        <v>530</v>
      </c>
    </row>
    <row r="358" spans="1:6" x14ac:dyDescent="0.25">
      <c r="A358" s="82">
        <v>3211</v>
      </c>
      <c r="B358" s="78" t="s">
        <v>119</v>
      </c>
      <c r="C358" s="62">
        <v>530</v>
      </c>
      <c r="D358" s="62">
        <v>0</v>
      </c>
      <c r="E358" s="147">
        <f t="shared" si="16"/>
        <v>0</v>
      </c>
      <c r="F358" s="62">
        <f t="shared" si="17"/>
        <v>530</v>
      </c>
    </row>
    <row r="359" spans="1:6" x14ac:dyDescent="0.25">
      <c r="A359" s="83">
        <v>3212</v>
      </c>
      <c r="B359" s="79" t="s">
        <v>120</v>
      </c>
      <c r="C359" s="62">
        <v>0</v>
      </c>
      <c r="D359" s="62">
        <v>0</v>
      </c>
      <c r="E359" s="160" t="e">
        <f t="shared" si="16"/>
        <v>#DIV/0!</v>
      </c>
      <c r="F359" s="62">
        <f t="shared" si="17"/>
        <v>0</v>
      </c>
    </row>
    <row r="360" spans="1:6" x14ac:dyDescent="0.25">
      <c r="A360" s="83">
        <v>3213</v>
      </c>
      <c r="B360" s="79" t="s">
        <v>121</v>
      </c>
      <c r="C360" s="62">
        <v>0</v>
      </c>
      <c r="D360" s="62">
        <v>0</v>
      </c>
      <c r="E360" s="160" t="e">
        <f t="shared" si="16"/>
        <v>#DIV/0!</v>
      </c>
      <c r="F360" s="62">
        <f t="shared" si="17"/>
        <v>0</v>
      </c>
    </row>
    <row r="361" spans="1:6" x14ac:dyDescent="0.25">
      <c r="A361" s="42">
        <v>322</v>
      </c>
      <c r="B361" s="43" t="s">
        <v>52</v>
      </c>
      <c r="C361" s="62">
        <v>0</v>
      </c>
      <c r="D361" s="62">
        <v>0</v>
      </c>
      <c r="E361" s="160" t="e">
        <f t="shared" si="16"/>
        <v>#DIV/0!</v>
      </c>
      <c r="F361" s="62">
        <f t="shared" si="17"/>
        <v>0</v>
      </c>
    </row>
    <row r="362" spans="1:6" x14ac:dyDescent="0.25">
      <c r="A362" s="83">
        <v>3221</v>
      </c>
      <c r="B362" s="79" t="s">
        <v>122</v>
      </c>
      <c r="C362" s="62">
        <v>0</v>
      </c>
      <c r="D362" s="62">
        <v>0</v>
      </c>
      <c r="E362" s="160" t="e">
        <f t="shared" si="16"/>
        <v>#DIV/0!</v>
      </c>
      <c r="F362" s="62">
        <f t="shared" si="17"/>
        <v>0</v>
      </c>
    </row>
    <row r="363" spans="1:6" x14ac:dyDescent="0.25">
      <c r="A363" s="83">
        <v>3222</v>
      </c>
      <c r="B363" s="79" t="s">
        <v>123</v>
      </c>
      <c r="C363" s="62">
        <v>0</v>
      </c>
      <c r="D363" s="62">
        <v>0</v>
      </c>
      <c r="E363" s="160" t="e">
        <f t="shared" si="16"/>
        <v>#DIV/0!</v>
      </c>
      <c r="F363" s="62">
        <f t="shared" si="17"/>
        <v>0</v>
      </c>
    </row>
    <row r="364" spans="1:6" x14ac:dyDescent="0.25">
      <c r="A364" s="83">
        <v>3223</v>
      </c>
      <c r="B364" s="79" t="s">
        <v>124</v>
      </c>
      <c r="C364" s="62">
        <v>0</v>
      </c>
      <c r="D364" s="62">
        <v>0</v>
      </c>
      <c r="E364" s="160" t="e">
        <f t="shared" si="16"/>
        <v>#DIV/0!</v>
      </c>
      <c r="F364" s="62">
        <f t="shared" si="17"/>
        <v>0</v>
      </c>
    </row>
    <row r="365" spans="1:6" x14ac:dyDescent="0.25">
      <c r="A365" s="83">
        <v>3224</v>
      </c>
      <c r="B365" s="79" t="s">
        <v>125</v>
      </c>
      <c r="C365" s="62">
        <v>0</v>
      </c>
      <c r="D365" s="62">
        <v>0</v>
      </c>
      <c r="E365" s="160" t="e">
        <f t="shared" si="16"/>
        <v>#DIV/0!</v>
      </c>
      <c r="F365" s="62">
        <f t="shared" si="17"/>
        <v>0</v>
      </c>
    </row>
    <row r="366" spans="1:6" x14ac:dyDescent="0.25">
      <c r="A366" s="83">
        <v>3225</v>
      </c>
      <c r="B366" s="79" t="s">
        <v>126</v>
      </c>
      <c r="C366" s="62">
        <v>0</v>
      </c>
      <c r="D366" s="62">
        <v>0</v>
      </c>
      <c r="E366" s="160" t="e">
        <f t="shared" si="16"/>
        <v>#DIV/0!</v>
      </c>
      <c r="F366" s="62">
        <f t="shared" si="17"/>
        <v>0</v>
      </c>
    </row>
    <row r="367" spans="1:6" x14ac:dyDescent="0.25">
      <c r="A367" s="83">
        <v>3227</v>
      </c>
      <c r="B367" s="79" t="s">
        <v>157</v>
      </c>
      <c r="C367" s="62">
        <v>0</v>
      </c>
      <c r="D367" s="62">
        <v>0</v>
      </c>
      <c r="E367" s="160" t="e">
        <f t="shared" si="16"/>
        <v>#DIV/0!</v>
      </c>
      <c r="F367" s="62">
        <f t="shared" si="17"/>
        <v>0</v>
      </c>
    </row>
    <row r="368" spans="1:6" x14ac:dyDescent="0.25">
      <c r="A368" s="42">
        <v>323</v>
      </c>
      <c r="B368" s="43" t="s">
        <v>53</v>
      </c>
      <c r="C368" s="62">
        <v>0</v>
      </c>
      <c r="D368" s="62">
        <v>0</v>
      </c>
      <c r="E368" s="147" t="e">
        <f t="shared" si="16"/>
        <v>#DIV/0!</v>
      </c>
      <c r="F368" s="62">
        <f t="shared" si="17"/>
        <v>0</v>
      </c>
    </row>
    <row r="369" spans="1:6" ht="15.75" customHeight="1" x14ac:dyDescent="0.25">
      <c r="A369" s="83">
        <v>3231</v>
      </c>
      <c r="B369" s="79" t="s">
        <v>127</v>
      </c>
      <c r="C369" s="62">
        <v>0</v>
      </c>
      <c r="D369" s="62">
        <v>0</v>
      </c>
      <c r="E369" s="147" t="e">
        <f t="shared" si="16"/>
        <v>#DIV/0!</v>
      </c>
      <c r="F369" s="62">
        <f t="shared" si="17"/>
        <v>0</v>
      </c>
    </row>
    <row r="370" spans="1:6" x14ac:dyDescent="0.25">
      <c r="A370" s="83">
        <v>3232</v>
      </c>
      <c r="B370" s="79" t="s">
        <v>128</v>
      </c>
      <c r="C370" s="62">
        <v>0</v>
      </c>
      <c r="D370" s="62">
        <v>0</v>
      </c>
      <c r="E370" s="160" t="e">
        <f t="shared" si="16"/>
        <v>#DIV/0!</v>
      </c>
      <c r="F370" s="62">
        <f t="shared" si="17"/>
        <v>0</v>
      </c>
    </row>
    <row r="371" spans="1:6" x14ac:dyDescent="0.25">
      <c r="A371" s="83">
        <v>3233</v>
      </c>
      <c r="B371" s="79" t="s">
        <v>158</v>
      </c>
      <c r="C371" s="62">
        <v>0</v>
      </c>
      <c r="D371" s="62">
        <v>0</v>
      </c>
      <c r="E371" s="160" t="e">
        <f t="shared" si="16"/>
        <v>#DIV/0!</v>
      </c>
      <c r="F371" s="62">
        <f t="shared" si="17"/>
        <v>0</v>
      </c>
    </row>
    <row r="372" spans="1:6" x14ac:dyDescent="0.25">
      <c r="A372" s="83">
        <v>3234</v>
      </c>
      <c r="B372" s="80" t="s">
        <v>129</v>
      </c>
      <c r="C372" s="62">
        <v>0</v>
      </c>
      <c r="D372" s="62">
        <v>0</v>
      </c>
      <c r="E372" s="147" t="e">
        <f t="shared" si="16"/>
        <v>#DIV/0!</v>
      </c>
      <c r="F372" s="62">
        <f t="shared" si="17"/>
        <v>0</v>
      </c>
    </row>
    <row r="373" spans="1:6" x14ac:dyDescent="0.25">
      <c r="A373" s="83">
        <v>3235</v>
      </c>
      <c r="B373" s="80" t="s">
        <v>144</v>
      </c>
      <c r="C373" s="62">
        <v>0</v>
      </c>
      <c r="D373" s="62">
        <v>0</v>
      </c>
      <c r="E373" s="147" t="e">
        <f t="shared" si="16"/>
        <v>#DIV/0!</v>
      </c>
      <c r="F373" s="62">
        <f t="shared" si="17"/>
        <v>0</v>
      </c>
    </row>
    <row r="374" spans="1:6" x14ac:dyDescent="0.25">
      <c r="A374" s="83">
        <v>3236</v>
      </c>
      <c r="B374" s="80" t="s">
        <v>159</v>
      </c>
      <c r="C374" s="62">
        <v>0</v>
      </c>
      <c r="D374" s="62">
        <v>0</v>
      </c>
      <c r="E374" s="147" t="e">
        <f t="shared" si="16"/>
        <v>#DIV/0!</v>
      </c>
      <c r="F374" s="62">
        <f t="shared" si="17"/>
        <v>0</v>
      </c>
    </row>
    <row r="375" spans="1:6" x14ac:dyDescent="0.25">
      <c r="A375" s="83">
        <v>3237</v>
      </c>
      <c r="B375" s="80" t="s">
        <v>130</v>
      </c>
      <c r="C375" s="62">
        <v>0</v>
      </c>
      <c r="D375" s="62">
        <v>0</v>
      </c>
      <c r="E375" s="160" t="e">
        <f t="shared" si="16"/>
        <v>#DIV/0!</v>
      </c>
      <c r="F375" s="62">
        <f t="shared" si="17"/>
        <v>0</v>
      </c>
    </row>
    <row r="376" spans="1:6" x14ac:dyDescent="0.25">
      <c r="A376" s="83">
        <v>3238</v>
      </c>
      <c r="B376" s="80" t="s">
        <v>131</v>
      </c>
      <c r="C376" s="62">
        <v>0</v>
      </c>
      <c r="D376" s="62">
        <v>0</v>
      </c>
      <c r="E376" s="147" t="e">
        <f t="shared" si="16"/>
        <v>#DIV/0!</v>
      </c>
      <c r="F376" s="62">
        <f t="shared" si="17"/>
        <v>0</v>
      </c>
    </row>
    <row r="377" spans="1:6" x14ac:dyDescent="0.25">
      <c r="A377" s="83">
        <v>3239</v>
      </c>
      <c r="B377" s="80" t="s">
        <v>132</v>
      </c>
      <c r="C377" s="62">
        <v>0</v>
      </c>
      <c r="D377" s="62">
        <v>0</v>
      </c>
      <c r="E377" s="160" t="e">
        <f t="shared" si="16"/>
        <v>#DIV/0!</v>
      </c>
      <c r="F377" s="62">
        <f t="shared" si="17"/>
        <v>0</v>
      </c>
    </row>
    <row r="378" spans="1:6" ht="26.25" x14ac:dyDescent="0.25">
      <c r="A378" s="42">
        <v>324</v>
      </c>
      <c r="B378" s="43" t="s">
        <v>63</v>
      </c>
      <c r="C378" s="62">
        <v>0</v>
      </c>
      <c r="D378" s="62">
        <v>0</v>
      </c>
      <c r="E378" s="147" t="e">
        <f t="shared" si="16"/>
        <v>#DIV/0!</v>
      </c>
      <c r="F378" s="62">
        <f t="shared" si="17"/>
        <v>0</v>
      </c>
    </row>
    <row r="379" spans="1:6" ht="23.25" x14ac:dyDescent="0.25">
      <c r="A379" s="83">
        <v>3241</v>
      </c>
      <c r="B379" s="80" t="s">
        <v>163</v>
      </c>
      <c r="C379" s="62">
        <v>0</v>
      </c>
      <c r="D379" s="62">
        <v>0</v>
      </c>
      <c r="E379" s="160" t="e">
        <f t="shared" si="16"/>
        <v>#DIV/0!</v>
      </c>
      <c r="F379" s="62">
        <f t="shared" si="17"/>
        <v>0</v>
      </c>
    </row>
    <row r="380" spans="1:6" ht="26.25" x14ac:dyDescent="0.25">
      <c r="A380" s="42">
        <v>329</v>
      </c>
      <c r="B380" s="43" t="s">
        <v>54</v>
      </c>
      <c r="C380" s="62">
        <v>3390</v>
      </c>
      <c r="D380" s="62">
        <v>410</v>
      </c>
      <c r="E380" s="147">
        <f t="shared" si="16"/>
        <v>12.094395280235988</v>
      </c>
      <c r="F380" s="62">
        <f t="shared" si="17"/>
        <v>3800</v>
      </c>
    </row>
    <row r="381" spans="1:6" ht="23.25" x14ac:dyDescent="0.25">
      <c r="A381" s="83">
        <v>3291</v>
      </c>
      <c r="B381" s="80" t="s">
        <v>145</v>
      </c>
      <c r="C381" s="62">
        <v>0</v>
      </c>
      <c r="D381" s="62">
        <v>0</v>
      </c>
      <c r="E381" s="147" t="e">
        <f t="shared" si="16"/>
        <v>#DIV/0!</v>
      </c>
      <c r="F381" s="62">
        <f t="shared" si="17"/>
        <v>0</v>
      </c>
    </row>
    <row r="382" spans="1:6" x14ac:dyDescent="0.25">
      <c r="A382" s="83">
        <v>3292</v>
      </c>
      <c r="B382" s="80" t="s">
        <v>133</v>
      </c>
      <c r="C382" s="62">
        <v>0</v>
      </c>
      <c r="D382" s="62">
        <v>0</v>
      </c>
      <c r="E382" s="147" t="e">
        <f t="shared" si="16"/>
        <v>#DIV/0!</v>
      </c>
      <c r="F382" s="62">
        <f t="shared" si="17"/>
        <v>0</v>
      </c>
    </row>
    <row r="383" spans="1:6" ht="15.75" customHeight="1" x14ac:dyDescent="0.25">
      <c r="A383" s="83">
        <v>3293</v>
      </c>
      <c r="B383" s="80" t="s">
        <v>134</v>
      </c>
      <c r="C383" s="62">
        <v>0</v>
      </c>
      <c r="D383" s="62">
        <v>0</v>
      </c>
      <c r="E383" s="160" t="e">
        <f t="shared" si="16"/>
        <v>#DIV/0!</v>
      </c>
      <c r="F383" s="62">
        <f t="shared" si="17"/>
        <v>0</v>
      </c>
    </row>
    <row r="384" spans="1:6" ht="15.75" customHeight="1" x14ac:dyDescent="0.25">
      <c r="A384" s="83">
        <v>3294</v>
      </c>
      <c r="B384" s="80" t="s">
        <v>135</v>
      </c>
      <c r="C384" s="62">
        <v>0</v>
      </c>
      <c r="D384" s="62">
        <v>0</v>
      </c>
      <c r="E384" s="160" t="e">
        <f t="shared" si="16"/>
        <v>#DIV/0!</v>
      </c>
      <c r="F384" s="62">
        <f t="shared" si="17"/>
        <v>0</v>
      </c>
    </row>
    <row r="385" spans="1:6" x14ac:dyDescent="0.25">
      <c r="A385" s="83">
        <v>3295</v>
      </c>
      <c r="B385" s="80" t="s">
        <v>136</v>
      </c>
      <c r="C385" s="62">
        <v>2990</v>
      </c>
      <c r="D385" s="62">
        <v>410</v>
      </c>
      <c r="E385" s="147">
        <f t="shared" si="16"/>
        <v>13.712374581939798</v>
      </c>
      <c r="F385" s="62">
        <f t="shared" si="17"/>
        <v>3400</v>
      </c>
    </row>
    <row r="386" spans="1:6" x14ac:dyDescent="0.25">
      <c r="A386" s="83">
        <v>3296</v>
      </c>
      <c r="B386" s="80" t="s">
        <v>137</v>
      </c>
      <c r="C386" s="62">
        <v>0</v>
      </c>
      <c r="D386" s="62">
        <v>0</v>
      </c>
      <c r="E386" s="160" t="e">
        <f t="shared" si="16"/>
        <v>#DIV/0!</v>
      </c>
      <c r="F386" s="62">
        <f t="shared" si="17"/>
        <v>0</v>
      </c>
    </row>
    <row r="387" spans="1:6" x14ac:dyDescent="0.25">
      <c r="A387" s="83">
        <v>3299</v>
      </c>
      <c r="B387" s="80" t="s">
        <v>138</v>
      </c>
      <c r="C387" s="62">
        <v>400</v>
      </c>
      <c r="D387" s="62">
        <v>0</v>
      </c>
      <c r="E387" s="147">
        <f t="shared" si="16"/>
        <v>0</v>
      </c>
      <c r="F387" s="62">
        <f t="shared" si="17"/>
        <v>400</v>
      </c>
    </row>
    <row r="388" spans="1:6" x14ac:dyDescent="0.25">
      <c r="A388" s="40">
        <v>34</v>
      </c>
      <c r="B388" s="41" t="s">
        <v>55</v>
      </c>
      <c r="C388" s="62">
        <v>0</v>
      </c>
      <c r="D388" s="62">
        <v>0</v>
      </c>
      <c r="E388" s="147" t="e">
        <f t="shared" si="16"/>
        <v>#DIV/0!</v>
      </c>
      <c r="F388" s="62">
        <f t="shared" si="17"/>
        <v>0</v>
      </c>
    </row>
    <row r="389" spans="1:6" x14ac:dyDescent="0.25">
      <c r="A389" s="42">
        <v>343</v>
      </c>
      <c r="B389" s="43" t="s">
        <v>56</v>
      </c>
      <c r="C389" s="62">
        <v>0</v>
      </c>
      <c r="D389" s="62">
        <v>0</v>
      </c>
      <c r="E389" s="147" t="e">
        <f t="shared" si="16"/>
        <v>#DIV/0!</v>
      </c>
      <c r="F389" s="62">
        <f t="shared" si="17"/>
        <v>0</v>
      </c>
    </row>
    <row r="390" spans="1:6" x14ac:dyDescent="0.25">
      <c r="A390" s="83">
        <v>3431</v>
      </c>
      <c r="B390" s="81" t="s">
        <v>139</v>
      </c>
      <c r="C390" s="62">
        <v>0</v>
      </c>
      <c r="D390" s="62">
        <v>0</v>
      </c>
      <c r="E390" s="147" t="e">
        <f t="shared" si="16"/>
        <v>#DIV/0!</v>
      </c>
      <c r="F390" s="62">
        <f t="shared" si="17"/>
        <v>0</v>
      </c>
    </row>
    <row r="391" spans="1:6" x14ac:dyDescent="0.25">
      <c r="A391" s="83">
        <v>3433</v>
      </c>
      <c r="B391" s="80" t="s">
        <v>140</v>
      </c>
      <c r="C391" s="62">
        <v>0</v>
      </c>
      <c r="D391" s="62">
        <v>0</v>
      </c>
      <c r="E391" s="160" t="e">
        <f t="shared" si="16"/>
        <v>#DIV/0!</v>
      </c>
      <c r="F391" s="62">
        <f t="shared" si="17"/>
        <v>0</v>
      </c>
    </row>
    <row r="392" spans="1:6" ht="26.25" x14ac:dyDescent="0.25">
      <c r="A392" s="40">
        <v>4</v>
      </c>
      <c r="B392" s="41" t="s">
        <v>20</v>
      </c>
      <c r="C392" s="62">
        <v>0</v>
      </c>
      <c r="D392" s="62">
        <v>550</v>
      </c>
      <c r="E392" s="147" t="e">
        <f t="shared" si="16"/>
        <v>#DIV/0!</v>
      </c>
      <c r="F392" s="62">
        <f t="shared" si="17"/>
        <v>550</v>
      </c>
    </row>
    <row r="393" spans="1:6" ht="39" x14ac:dyDescent="0.25">
      <c r="A393" s="40">
        <v>42</v>
      </c>
      <c r="B393" s="41" t="s">
        <v>41</v>
      </c>
      <c r="C393" s="62">
        <v>0</v>
      </c>
      <c r="D393" s="62">
        <v>550</v>
      </c>
      <c r="E393" s="147" t="e">
        <f t="shared" si="16"/>
        <v>#DIV/0!</v>
      </c>
      <c r="F393" s="62">
        <f t="shared" si="17"/>
        <v>550</v>
      </c>
    </row>
    <row r="394" spans="1:6" x14ac:dyDescent="0.25">
      <c r="A394" s="42">
        <v>421</v>
      </c>
      <c r="B394" s="43" t="s">
        <v>59</v>
      </c>
      <c r="C394" s="62">
        <v>0</v>
      </c>
      <c r="D394" s="62">
        <v>0</v>
      </c>
      <c r="E394" s="147" t="e">
        <f t="shared" si="16"/>
        <v>#DIV/0!</v>
      </c>
      <c r="F394" s="62">
        <f t="shared" si="17"/>
        <v>0</v>
      </c>
    </row>
    <row r="395" spans="1:6" x14ac:dyDescent="0.25">
      <c r="A395" s="83">
        <v>4212</v>
      </c>
      <c r="B395" s="91" t="s">
        <v>162</v>
      </c>
      <c r="C395" s="62">
        <v>0</v>
      </c>
      <c r="D395" s="62">
        <v>0</v>
      </c>
      <c r="E395" s="147" t="e">
        <f t="shared" si="16"/>
        <v>#DIV/0!</v>
      </c>
      <c r="F395" s="62">
        <f t="shared" si="17"/>
        <v>0</v>
      </c>
    </row>
    <row r="396" spans="1:6" x14ac:dyDescent="0.25">
      <c r="A396" s="42">
        <v>422</v>
      </c>
      <c r="B396" s="43" t="s">
        <v>60</v>
      </c>
      <c r="C396" s="62">
        <v>0</v>
      </c>
      <c r="D396" s="62">
        <v>0</v>
      </c>
      <c r="E396" s="147" t="e">
        <f t="shared" si="16"/>
        <v>#DIV/0!</v>
      </c>
      <c r="F396" s="62">
        <f t="shared" si="17"/>
        <v>0</v>
      </c>
    </row>
    <row r="397" spans="1:6" x14ac:dyDescent="0.25">
      <c r="A397" s="83">
        <v>4221</v>
      </c>
      <c r="B397" s="91" t="s">
        <v>153</v>
      </c>
      <c r="C397" s="62">
        <v>0</v>
      </c>
      <c r="D397" s="62">
        <v>0</v>
      </c>
      <c r="E397" s="147" t="e">
        <f t="shared" si="16"/>
        <v>#DIV/0!</v>
      </c>
      <c r="F397" s="62">
        <f t="shared" si="17"/>
        <v>0</v>
      </c>
    </row>
    <row r="398" spans="1:6" x14ac:dyDescent="0.25">
      <c r="A398" s="83">
        <v>4226</v>
      </c>
      <c r="B398" s="91" t="s">
        <v>154</v>
      </c>
      <c r="C398" s="62">
        <v>0</v>
      </c>
      <c r="D398" s="62">
        <v>0</v>
      </c>
      <c r="E398" s="147" t="e">
        <f t="shared" si="16"/>
        <v>#DIV/0!</v>
      </c>
      <c r="F398" s="62">
        <f t="shared" si="17"/>
        <v>0</v>
      </c>
    </row>
    <row r="399" spans="1:6" ht="23.25" x14ac:dyDescent="0.25">
      <c r="A399" s="83">
        <v>4227</v>
      </c>
      <c r="B399" s="80" t="s">
        <v>148</v>
      </c>
      <c r="C399" s="62">
        <v>0</v>
      </c>
      <c r="D399" s="62">
        <v>0</v>
      </c>
      <c r="E399" s="147" t="e">
        <f t="shared" si="16"/>
        <v>#DIV/0!</v>
      </c>
      <c r="F399" s="62">
        <f t="shared" si="17"/>
        <v>0</v>
      </c>
    </row>
    <row r="400" spans="1:6" ht="26.25" x14ac:dyDescent="0.25">
      <c r="A400" s="42">
        <v>424</v>
      </c>
      <c r="B400" s="43" t="s">
        <v>61</v>
      </c>
      <c r="C400" s="62">
        <v>0</v>
      </c>
      <c r="D400" s="62">
        <v>550</v>
      </c>
      <c r="E400" s="147" t="e">
        <f t="shared" si="16"/>
        <v>#DIV/0!</v>
      </c>
      <c r="F400" s="62">
        <f t="shared" si="17"/>
        <v>550</v>
      </c>
    </row>
    <row r="401" spans="1:6" x14ac:dyDescent="0.25">
      <c r="A401" s="83">
        <v>4241</v>
      </c>
      <c r="B401" s="80" t="s">
        <v>161</v>
      </c>
      <c r="C401" s="62">
        <v>0</v>
      </c>
      <c r="D401" s="62">
        <v>550</v>
      </c>
      <c r="E401" s="147" t="e">
        <f t="shared" si="16"/>
        <v>#DIV/0!</v>
      </c>
      <c r="F401" s="62">
        <f t="shared" si="17"/>
        <v>550</v>
      </c>
    </row>
    <row r="402" spans="1:6" x14ac:dyDescent="0.25">
      <c r="A402" s="52"/>
      <c r="B402" s="44" t="s">
        <v>74</v>
      </c>
      <c r="C402" s="88">
        <v>8000</v>
      </c>
      <c r="D402" s="88">
        <f>D403+D450</f>
        <v>1290</v>
      </c>
      <c r="E402" s="161">
        <f t="shared" si="16"/>
        <v>16.125</v>
      </c>
      <c r="F402" s="62">
        <f t="shared" si="17"/>
        <v>9290</v>
      </c>
    </row>
    <row r="403" spans="1:6" x14ac:dyDescent="0.25">
      <c r="A403" s="40">
        <v>3</v>
      </c>
      <c r="B403" s="41" t="s">
        <v>18</v>
      </c>
      <c r="C403" s="62">
        <v>4410</v>
      </c>
      <c r="D403" s="62">
        <f>D404+D414+D446</f>
        <v>1650</v>
      </c>
      <c r="E403" s="147">
        <f t="shared" si="16"/>
        <v>37.414965986394563</v>
      </c>
      <c r="F403" s="62">
        <f t="shared" si="17"/>
        <v>6060</v>
      </c>
    </row>
    <row r="404" spans="1:6" x14ac:dyDescent="0.25">
      <c r="A404" s="40">
        <v>31</v>
      </c>
      <c r="B404" s="41" t="s">
        <v>19</v>
      </c>
      <c r="C404" s="62">
        <v>0</v>
      </c>
      <c r="D404" s="62">
        <v>0</v>
      </c>
      <c r="E404" s="147" t="e">
        <f t="shared" si="16"/>
        <v>#DIV/0!</v>
      </c>
      <c r="F404" s="62">
        <f t="shared" si="17"/>
        <v>0</v>
      </c>
    </row>
    <row r="405" spans="1:6" x14ac:dyDescent="0.25">
      <c r="A405" s="42">
        <v>311</v>
      </c>
      <c r="B405" s="43" t="s">
        <v>48</v>
      </c>
      <c r="C405" s="62">
        <v>0</v>
      </c>
      <c r="D405" s="62">
        <v>0</v>
      </c>
      <c r="E405" s="147" t="e">
        <f t="shared" si="16"/>
        <v>#DIV/0!</v>
      </c>
      <c r="F405" s="62">
        <f t="shared" si="17"/>
        <v>0</v>
      </c>
    </row>
    <row r="406" spans="1:6" x14ac:dyDescent="0.25">
      <c r="A406" s="82">
        <v>3111</v>
      </c>
      <c r="B406" s="78" t="s">
        <v>117</v>
      </c>
      <c r="C406" s="62">
        <v>0</v>
      </c>
      <c r="D406" s="62">
        <v>0</v>
      </c>
      <c r="E406" s="147" t="e">
        <f t="shared" si="16"/>
        <v>#DIV/0!</v>
      </c>
      <c r="F406" s="62">
        <f t="shared" si="17"/>
        <v>0</v>
      </c>
    </row>
    <row r="407" spans="1:6" x14ac:dyDescent="0.25">
      <c r="A407" s="82">
        <v>3113</v>
      </c>
      <c r="B407" s="78" t="s">
        <v>141</v>
      </c>
      <c r="C407" s="62">
        <v>0</v>
      </c>
      <c r="D407" s="62">
        <v>0</v>
      </c>
      <c r="E407" s="147" t="e">
        <f t="shared" si="16"/>
        <v>#DIV/0!</v>
      </c>
      <c r="F407" s="62">
        <f t="shared" si="17"/>
        <v>0</v>
      </c>
    </row>
    <row r="408" spans="1:6" x14ac:dyDescent="0.25">
      <c r="A408" s="82">
        <v>3114</v>
      </c>
      <c r="B408" s="78" t="s">
        <v>142</v>
      </c>
      <c r="C408" s="62">
        <v>0</v>
      </c>
      <c r="D408" s="62">
        <v>0</v>
      </c>
      <c r="E408" s="147" t="e">
        <f t="shared" si="16"/>
        <v>#DIV/0!</v>
      </c>
      <c r="F408" s="62">
        <f t="shared" si="17"/>
        <v>0</v>
      </c>
    </row>
    <row r="409" spans="1:6" x14ac:dyDescent="0.25">
      <c r="A409" s="42">
        <v>312</v>
      </c>
      <c r="B409" s="43" t="s">
        <v>49</v>
      </c>
      <c r="C409" s="62">
        <v>0</v>
      </c>
      <c r="D409" s="62">
        <v>0</v>
      </c>
      <c r="E409" s="147" t="e">
        <f t="shared" ref="E409:E472" si="18">D409/C409*100</f>
        <v>#DIV/0!</v>
      </c>
      <c r="F409" s="62">
        <f t="shared" ref="F409:F472" si="19">C409+D409</f>
        <v>0</v>
      </c>
    </row>
    <row r="410" spans="1:6" x14ac:dyDescent="0.25">
      <c r="A410" s="82">
        <v>3121</v>
      </c>
      <c r="B410" s="78" t="s">
        <v>49</v>
      </c>
      <c r="C410" s="62">
        <v>0</v>
      </c>
      <c r="D410" s="62">
        <v>0</v>
      </c>
      <c r="E410" s="147" t="e">
        <f t="shared" si="18"/>
        <v>#DIV/0!</v>
      </c>
      <c r="F410" s="62">
        <f t="shared" si="19"/>
        <v>0</v>
      </c>
    </row>
    <row r="411" spans="1:6" x14ac:dyDescent="0.25">
      <c r="A411" s="42">
        <v>313</v>
      </c>
      <c r="B411" s="43" t="s">
        <v>50</v>
      </c>
      <c r="C411" s="62">
        <v>0</v>
      </c>
      <c r="D411" s="62">
        <v>0</v>
      </c>
      <c r="E411" s="147" t="e">
        <f t="shared" si="18"/>
        <v>#DIV/0!</v>
      </c>
      <c r="F411" s="62">
        <f t="shared" si="19"/>
        <v>0</v>
      </c>
    </row>
    <row r="412" spans="1:6" x14ac:dyDescent="0.25">
      <c r="A412" s="82">
        <v>3132</v>
      </c>
      <c r="B412" s="78" t="s">
        <v>118</v>
      </c>
      <c r="C412" s="62">
        <v>0</v>
      </c>
      <c r="D412" s="62">
        <v>0</v>
      </c>
      <c r="E412" s="147" t="e">
        <f t="shared" si="18"/>
        <v>#DIV/0!</v>
      </c>
      <c r="F412" s="62">
        <f t="shared" si="19"/>
        <v>0</v>
      </c>
    </row>
    <row r="413" spans="1:6" ht="22.5" x14ac:dyDescent="0.25">
      <c r="A413" s="82">
        <v>3133</v>
      </c>
      <c r="B413" s="78" t="s">
        <v>143</v>
      </c>
      <c r="C413" s="62">
        <v>0</v>
      </c>
      <c r="D413" s="62">
        <v>0</v>
      </c>
      <c r="E413" s="147" t="e">
        <f t="shared" si="18"/>
        <v>#DIV/0!</v>
      </c>
      <c r="F413" s="62">
        <f t="shared" si="19"/>
        <v>0</v>
      </c>
    </row>
    <row r="414" spans="1:6" x14ac:dyDescent="0.25">
      <c r="A414" s="40">
        <v>32</v>
      </c>
      <c r="B414" s="41" t="s">
        <v>31</v>
      </c>
      <c r="C414" s="62">
        <v>4280</v>
      </c>
      <c r="D414" s="62">
        <f>D415+D419+D426+D436+D438</f>
        <v>1780</v>
      </c>
      <c r="E414" s="147">
        <f t="shared" si="18"/>
        <v>41.588785046728972</v>
      </c>
      <c r="F414" s="62">
        <f t="shared" si="19"/>
        <v>6060</v>
      </c>
    </row>
    <row r="415" spans="1:6" x14ac:dyDescent="0.25">
      <c r="A415" s="42">
        <v>321</v>
      </c>
      <c r="B415" s="43" t="s">
        <v>51</v>
      </c>
      <c r="C415" s="62">
        <v>0</v>
      </c>
      <c r="D415" s="62">
        <v>0</v>
      </c>
      <c r="E415" s="147" t="e">
        <f t="shared" si="18"/>
        <v>#DIV/0!</v>
      </c>
      <c r="F415" s="62">
        <f t="shared" si="19"/>
        <v>0</v>
      </c>
    </row>
    <row r="416" spans="1:6" x14ac:dyDescent="0.25">
      <c r="A416" s="82">
        <v>3211</v>
      </c>
      <c r="B416" s="78" t="s">
        <v>119</v>
      </c>
      <c r="C416" s="62">
        <v>0</v>
      </c>
      <c r="D416" s="62">
        <v>0</v>
      </c>
      <c r="E416" s="147" t="e">
        <f t="shared" si="18"/>
        <v>#DIV/0!</v>
      </c>
      <c r="F416" s="62">
        <f t="shared" si="19"/>
        <v>0</v>
      </c>
    </row>
    <row r="417" spans="1:6" x14ac:dyDescent="0.25">
      <c r="A417" s="83">
        <v>3212</v>
      </c>
      <c r="B417" s="79" t="s">
        <v>120</v>
      </c>
      <c r="C417" s="62">
        <v>0</v>
      </c>
      <c r="D417" s="62">
        <v>0</v>
      </c>
      <c r="E417" s="160" t="e">
        <f t="shared" si="18"/>
        <v>#DIV/0!</v>
      </c>
      <c r="F417" s="62">
        <f t="shared" si="19"/>
        <v>0</v>
      </c>
    </row>
    <row r="418" spans="1:6" x14ac:dyDescent="0.25">
      <c r="A418" s="83">
        <v>3213</v>
      </c>
      <c r="B418" s="79" t="s">
        <v>121</v>
      </c>
      <c r="C418" s="62">
        <v>0</v>
      </c>
      <c r="D418" s="62">
        <v>0</v>
      </c>
      <c r="E418" s="160" t="e">
        <f t="shared" si="18"/>
        <v>#DIV/0!</v>
      </c>
      <c r="F418" s="62">
        <f t="shared" si="19"/>
        <v>0</v>
      </c>
    </row>
    <row r="419" spans="1:6" x14ac:dyDescent="0.25">
      <c r="A419" s="42">
        <v>322</v>
      </c>
      <c r="B419" s="43" t="s">
        <v>52</v>
      </c>
      <c r="C419" s="62">
        <v>1010</v>
      </c>
      <c r="D419" s="62">
        <f>SUM(D420:D425)</f>
        <v>1317</v>
      </c>
      <c r="E419" s="147">
        <f t="shared" si="18"/>
        <v>130.39603960396039</v>
      </c>
      <c r="F419" s="62">
        <f t="shared" si="19"/>
        <v>2327</v>
      </c>
    </row>
    <row r="420" spans="1:6" x14ac:dyDescent="0.25">
      <c r="A420" s="83">
        <v>3221</v>
      </c>
      <c r="B420" s="79" t="s">
        <v>122</v>
      </c>
      <c r="C420" s="62">
        <v>660</v>
      </c>
      <c r="D420" s="62">
        <v>240</v>
      </c>
      <c r="E420" s="147">
        <f t="shared" si="18"/>
        <v>36.363636363636367</v>
      </c>
      <c r="F420" s="62">
        <f t="shared" si="19"/>
        <v>900</v>
      </c>
    </row>
    <row r="421" spans="1:6" x14ac:dyDescent="0.25">
      <c r="A421" s="83">
        <v>3222</v>
      </c>
      <c r="B421" s="79" t="s">
        <v>123</v>
      </c>
      <c r="C421" s="62">
        <v>350</v>
      </c>
      <c r="D421" s="62">
        <v>-335</v>
      </c>
      <c r="E421" s="160">
        <f t="shared" si="18"/>
        <v>-95.714285714285722</v>
      </c>
      <c r="F421" s="62">
        <f t="shared" si="19"/>
        <v>15</v>
      </c>
    </row>
    <row r="422" spans="1:6" x14ac:dyDescent="0.25">
      <c r="A422" s="83">
        <v>3223</v>
      </c>
      <c r="B422" s="79" t="s">
        <v>124</v>
      </c>
      <c r="C422" s="62">
        <v>0</v>
      </c>
      <c r="D422" s="62">
        <v>0</v>
      </c>
      <c r="E422" s="147" t="e">
        <f t="shared" si="18"/>
        <v>#DIV/0!</v>
      </c>
      <c r="F422" s="62">
        <f t="shared" si="19"/>
        <v>0</v>
      </c>
    </row>
    <row r="423" spans="1:6" x14ac:dyDescent="0.25">
      <c r="A423" s="83">
        <v>3224</v>
      </c>
      <c r="B423" s="79" t="s">
        <v>125</v>
      </c>
      <c r="C423" s="62">
        <v>0</v>
      </c>
      <c r="D423" s="62">
        <v>0</v>
      </c>
      <c r="E423" s="147" t="e">
        <f t="shared" si="18"/>
        <v>#DIV/0!</v>
      </c>
      <c r="F423" s="62">
        <f t="shared" si="19"/>
        <v>0</v>
      </c>
    </row>
    <row r="424" spans="1:6" x14ac:dyDescent="0.25">
      <c r="A424" s="83">
        <v>3225</v>
      </c>
      <c r="B424" s="79" t="s">
        <v>126</v>
      </c>
      <c r="C424" s="62">
        <v>0</v>
      </c>
      <c r="D424" s="62">
        <v>1412</v>
      </c>
      <c r="E424" s="160" t="e">
        <f t="shared" si="18"/>
        <v>#DIV/0!</v>
      </c>
      <c r="F424" s="62">
        <f t="shared" si="19"/>
        <v>1412</v>
      </c>
    </row>
    <row r="425" spans="1:6" x14ac:dyDescent="0.25">
      <c r="A425" s="83">
        <v>3227</v>
      </c>
      <c r="B425" s="79" t="s">
        <v>157</v>
      </c>
      <c r="C425" s="62">
        <v>0</v>
      </c>
      <c r="D425" s="62">
        <v>0</v>
      </c>
      <c r="E425" s="160" t="e">
        <f t="shared" si="18"/>
        <v>#DIV/0!</v>
      </c>
      <c r="F425" s="62">
        <f t="shared" si="19"/>
        <v>0</v>
      </c>
    </row>
    <row r="426" spans="1:6" x14ac:dyDescent="0.25">
      <c r="A426" s="42">
        <v>323</v>
      </c>
      <c r="B426" s="43" t="s">
        <v>53</v>
      </c>
      <c r="C426" s="62">
        <v>910</v>
      </c>
      <c r="D426" s="62">
        <v>133</v>
      </c>
      <c r="E426" s="147">
        <f t="shared" si="18"/>
        <v>14.615384615384617</v>
      </c>
      <c r="F426" s="62">
        <f t="shared" si="19"/>
        <v>1043</v>
      </c>
    </row>
    <row r="427" spans="1:6" ht="15.75" customHeight="1" x14ac:dyDescent="0.25">
      <c r="A427" s="83">
        <v>3231</v>
      </c>
      <c r="B427" s="79" t="s">
        <v>127</v>
      </c>
      <c r="C427" s="62">
        <v>0</v>
      </c>
      <c r="D427" s="62">
        <v>0</v>
      </c>
      <c r="E427" s="147" t="e">
        <f t="shared" si="18"/>
        <v>#DIV/0!</v>
      </c>
      <c r="F427" s="62">
        <f t="shared" si="19"/>
        <v>0</v>
      </c>
    </row>
    <row r="428" spans="1:6" x14ac:dyDescent="0.25">
      <c r="A428" s="83">
        <v>3232</v>
      </c>
      <c r="B428" s="79" t="s">
        <v>128</v>
      </c>
      <c r="C428" s="62">
        <v>910</v>
      </c>
      <c r="D428" s="62">
        <v>133</v>
      </c>
      <c r="E428" s="160">
        <f t="shared" si="18"/>
        <v>14.615384615384617</v>
      </c>
      <c r="F428" s="62">
        <f t="shared" si="19"/>
        <v>1043</v>
      </c>
    </row>
    <row r="429" spans="1:6" x14ac:dyDescent="0.25">
      <c r="A429" s="83">
        <v>3233</v>
      </c>
      <c r="B429" s="79" t="s">
        <v>158</v>
      </c>
      <c r="C429" s="62">
        <v>0</v>
      </c>
      <c r="D429" s="62">
        <v>0</v>
      </c>
      <c r="E429" s="160" t="e">
        <f t="shared" si="18"/>
        <v>#DIV/0!</v>
      </c>
      <c r="F429" s="62">
        <f t="shared" si="19"/>
        <v>0</v>
      </c>
    </row>
    <row r="430" spans="1:6" x14ac:dyDescent="0.25">
      <c r="A430" s="83">
        <v>3234</v>
      </c>
      <c r="B430" s="80" t="s">
        <v>129</v>
      </c>
      <c r="C430" s="62">
        <v>0</v>
      </c>
      <c r="D430" s="62">
        <v>0</v>
      </c>
      <c r="E430" s="147" t="e">
        <f t="shared" si="18"/>
        <v>#DIV/0!</v>
      </c>
      <c r="F430" s="62">
        <f t="shared" si="19"/>
        <v>0</v>
      </c>
    </row>
    <row r="431" spans="1:6" x14ac:dyDescent="0.25">
      <c r="A431" s="83">
        <v>3235</v>
      </c>
      <c r="B431" s="80" t="s">
        <v>144</v>
      </c>
      <c r="C431" s="62">
        <v>0</v>
      </c>
      <c r="D431" s="62">
        <v>0</v>
      </c>
      <c r="E431" s="160" t="e">
        <f t="shared" si="18"/>
        <v>#DIV/0!</v>
      </c>
      <c r="F431" s="62">
        <f t="shared" si="19"/>
        <v>0</v>
      </c>
    </row>
    <row r="432" spans="1:6" x14ac:dyDescent="0.25">
      <c r="A432" s="83">
        <v>3236</v>
      </c>
      <c r="B432" s="80" t="s">
        <v>159</v>
      </c>
      <c r="C432" s="62">
        <v>0</v>
      </c>
      <c r="D432" s="62">
        <v>0</v>
      </c>
      <c r="E432" s="147" t="e">
        <f t="shared" si="18"/>
        <v>#DIV/0!</v>
      </c>
      <c r="F432" s="62">
        <f t="shared" si="19"/>
        <v>0</v>
      </c>
    </row>
    <row r="433" spans="1:6" x14ac:dyDescent="0.25">
      <c r="A433" s="83">
        <v>3237</v>
      </c>
      <c r="B433" s="80" t="s">
        <v>130</v>
      </c>
      <c r="C433" s="62">
        <v>0</v>
      </c>
      <c r="D433" s="62">
        <v>0</v>
      </c>
      <c r="E433" s="160" t="e">
        <f t="shared" si="18"/>
        <v>#DIV/0!</v>
      </c>
      <c r="F433" s="62">
        <f t="shared" si="19"/>
        <v>0</v>
      </c>
    </row>
    <row r="434" spans="1:6" x14ac:dyDescent="0.25">
      <c r="A434" s="83">
        <v>3238</v>
      </c>
      <c r="B434" s="80" t="s">
        <v>131</v>
      </c>
      <c r="C434" s="62">
        <v>0</v>
      </c>
      <c r="D434" s="62">
        <v>0</v>
      </c>
      <c r="E434" s="147" t="e">
        <f t="shared" si="18"/>
        <v>#DIV/0!</v>
      </c>
      <c r="F434" s="62">
        <f t="shared" si="19"/>
        <v>0</v>
      </c>
    </row>
    <row r="435" spans="1:6" x14ac:dyDescent="0.25">
      <c r="A435" s="83">
        <v>3239</v>
      </c>
      <c r="B435" s="80" t="s">
        <v>132</v>
      </c>
      <c r="C435" s="62">
        <v>0</v>
      </c>
      <c r="D435" s="62">
        <v>0</v>
      </c>
      <c r="E435" s="160" t="e">
        <f t="shared" si="18"/>
        <v>#DIV/0!</v>
      </c>
      <c r="F435" s="62">
        <f t="shared" si="19"/>
        <v>0</v>
      </c>
    </row>
    <row r="436" spans="1:6" ht="26.25" x14ac:dyDescent="0.25">
      <c r="A436" s="42">
        <v>324</v>
      </c>
      <c r="B436" s="43" t="s">
        <v>63</v>
      </c>
      <c r="C436" s="62">
        <v>0</v>
      </c>
      <c r="D436" s="62">
        <v>0</v>
      </c>
      <c r="E436" s="147" t="e">
        <f t="shared" si="18"/>
        <v>#DIV/0!</v>
      </c>
      <c r="F436" s="62">
        <f t="shared" si="19"/>
        <v>0</v>
      </c>
    </row>
    <row r="437" spans="1:6" ht="23.25" x14ac:dyDescent="0.25">
      <c r="A437" s="83">
        <v>3241</v>
      </c>
      <c r="B437" s="80" t="s">
        <v>163</v>
      </c>
      <c r="C437" s="62">
        <v>0</v>
      </c>
      <c r="D437" s="62">
        <v>0</v>
      </c>
      <c r="E437" s="160" t="e">
        <f t="shared" si="18"/>
        <v>#DIV/0!</v>
      </c>
      <c r="F437" s="62">
        <f t="shared" si="19"/>
        <v>0</v>
      </c>
    </row>
    <row r="438" spans="1:6" ht="26.25" x14ac:dyDescent="0.25">
      <c r="A438" s="42">
        <v>329</v>
      </c>
      <c r="B438" s="43" t="s">
        <v>54</v>
      </c>
      <c r="C438" s="62">
        <v>2360</v>
      </c>
      <c r="D438" s="62">
        <v>330</v>
      </c>
      <c r="E438" s="147">
        <f t="shared" si="18"/>
        <v>13.983050847457626</v>
      </c>
      <c r="F438" s="62">
        <f t="shared" si="19"/>
        <v>2690</v>
      </c>
    </row>
    <row r="439" spans="1:6" ht="23.25" x14ac:dyDescent="0.25">
      <c r="A439" s="83">
        <v>3291</v>
      </c>
      <c r="B439" s="80" t="s">
        <v>145</v>
      </c>
      <c r="C439" s="62">
        <v>0</v>
      </c>
      <c r="D439" s="62">
        <v>0</v>
      </c>
      <c r="E439" s="147" t="e">
        <f t="shared" si="18"/>
        <v>#DIV/0!</v>
      </c>
      <c r="F439" s="62">
        <f t="shared" si="19"/>
        <v>0</v>
      </c>
    </row>
    <row r="440" spans="1:6" x14ac:dyDescent="0.25">
      <c r="A440" s="83">
        <v>3292</v>
      </c>
      <c r="B440" s="80" t="s">
        <v>133</v>
      </c>
      <c r="C440" s="62">
        <v>1760</v>
      </c>
      <c r="D440" s="62">
        <v>930</v>
      </c>
      <c r="E440" s="147">
        <f t="shared" si="18"/>
        <v>52.840909090909093</v>
      </c>
      <c r="F440" s="62">
        <f t="shared" si="19"/>
        <v>2690</v>
      </c>
    </row>
    <row r="441" spans="1:6" ht="15.75" customHeight="1" x14ac:dyDescent="0.25">
      <c r="A441" s="83">
        <v>3293</v>
      </c>
      <c r="B441" s="80" t="s">
        <v>134</v>
      </c>
      <c r="C441" s="62">
        <v>0</v>
      </c>
      <c r="D441" s="62">
        <v>0</v>
      </c>
      <c r="E441" s="160" t="e">
        <f t="shared" si="18"/>
        <v>#DIV/0!</v>
      </c>
      <c r="F441" s="62">
        <f t="shared" si="19"/>
        <v>0</v>
      </c>
    </row>
    <row r="442" spans="1:6" ht="15.75" customHeight="1" x14ac:dyDescent="0.25">
      <c r="A442" s="83">
        <v>3294</v>
      </c>
      <c r="B442" s="80" t="s">
        <v>135</v>
      </c>
      <c r="C442" s="62">
        <v>0</v>
      </c>
      <c r="D442" s="62">
        <v>0</v>
      </c>
      <c r="E442" s="160" t="e">
        <f t="shared" si="18"/>
        <v>#DIV/0!</v>
      </c>
      <c r="F442" s="62">
        <f t="shared" si="19"/>
        <v>0</v>
      </c>
    </row>
    <row r="443" spans="1:6" x14ac:dyDescent="0.25">
      <c r="A443" s="83">
        <v>3295</v>
      </c>
      <c r="B443" s="80" t="s">
        <v>136</v>
      </c>
      <c r="C443" s="62">
        <v>0</v>
      </c>
      <c r="D443" s="62">
        <v>0</v>
      </c>
      <c r="E443" s="160" t="e">
        <f t="shared" si="18"/>
        <v>#DIV/0!</v>
      </c>
      <c r="F443" s="62">
        <f t="shared" si="19"/>
        <v>0</v>
      </c>
    </row>
    <row r="444" spans="1:6" x14ac:dyDescent="0.25">
      <c r="A444" s="83">
        <v>3296</v>
      </c>
      <c r="B444" s="80" t="s">
        <v>137</v>
      </c>
      <c r="C444" s="62">
        <v>0</v>
      </c>
      <c r="D444" s="62">
        <v>0</v>
      </c>
      <c r="E444" s="160" t="e">
        <f t="shared" si="18"/>
        <v>#DIV/0!</v>
      </c>
      <c r="F444" s="62">
        <f t="shared" si="19"/>
        <v>0</v>
      </c>
    </row>
    <row r="445" spans="1:6" x14ac:dyDescent="0.25">
      <c r="A445" s="83">
        <v>3299</v>
      </c>
      <c r="B445" s="80" t="s">
        <v>138</v>
      </c>
      <c r="C445" s="62">
        <v>600</v>
      </c>
      <c r="D445" s="62">
        <v>-600</v>
      </c>
      <c r="E445" s="160">
        <f t="shared" si="18"/>
        <v>-100</v>
      </c>
      <c r="F445" s="62">
        <f t="shared" si="19"/>
        <v>0</v>
      </c>
    </row>
    <row r="446" spans="1:6" x14ac:dyDescent="0.25">
      <c r="A446" s="40">
        <v>34</v>
      </c>
      <c r="B446" s="41" t="s">
        <v>55</v>
      </c>
      <c r="C446" s="62">
        <v>130</v>
      </c>
      <c r="D446" s="62">
        <v>-130</v>
      </c>
      <c r="E446" s="160">
        <f t="shared" si="18"/>
        <v>-100</v>
      </c>
      <c r="F446" s="62">
        <f t="shared" si="19"/>
        <v>0</v>
      </c>
    </row>
    <row r="447" spans="1:6" x14ac:dyDescent="0.25">
      <c r="A447" s="42">
        <v>343</v>
      </c>
      <c r="B447" s="43" t="s">
        <v>56</v>
      </c>
      <c r="C447" s="62">
        <v>130</v>
      </c>
      <c r="D447" s="62">
        <v>-130</v>
      </c>
      <c r="E447" s="160">
        <f t="shared" si="18"/>
        <v>-100</v>
      </c>
      <c r="F447" s="62">
        <f t="shared" si="19"/>
        <v>0</v>
      </c>
    </row>
    <row r="448" spans="1:6" x14ac:dyDescent="0.25">
      <c r="A448" s="83">
        <v>3431</v>
      </c>
      <c r="B448" s="81" t="s">
        <v>139</v>
      </c>
      <c r="C448" s="62">
        <v>130</v>
      </c>
      <c r="D448" s="62">
        <v>-130</v>
      </c>
      <c r="E448" s="160">
        <f t="shared" si="18"/>
        <v>-100</v>
      </c>
      <c r="F448" s="62">
        <f t="shared" si="19"/>
        <v>0</v>
      </c>
    </row>
    <row r="449" spans="1:6" x14ac:dyDescent="0.25">
      <c r="A449" s="83">
        <v>3433</v>
      </c>
      <c r="B449" s="80" t="s">
        <v>140</v>
      </c>
      <c r="C449" s="62">
        <v>0</v>
      </c>
      <c r="D449" s="62">
        <v>0</v>
      </c>
      <c r="E449" s="160" t="e">
        <f t="shared" si="18"/>
        <v>#DIV/0!</v>
      </c>
      <c r="F449" s="62">
        <f t="shared" si="19"/>
        <v>0</v>
      </c>
    </row>
    <row r="450" spans="1:6" ht="26.25" x14ac:dyDescent="0.25">
      <c r="A450" s="40">
        <v>4</v>
      </c>
      <c r="B450" s="41" t="s">
        <v>20</v>
      </c>
      <c r="C450" s="62">
        <v>3590</v>
      </c>
      <c r="D450" s="62">
        <v>-360</v>
      </c>
      <c r="E450" s="160">
        <f t="shared" si="18"/>
        <v>-10.027855153203342</v>
      </c>
      <c r="F450" s="62">
        <f t="shared" si="19"/>
        <v>3230</v>
      </c>
    </row>
    <row r="451" spans="1:6" ht="39" x14ac:dyDescent="0.25">
      <c r="A451" s="40">
        <v>42</v>
      </c>
      <c r="B451" s="41" t="s">
        <v>41</v>
      </c>
      <c r="C451" s="62">
        <v>3590</v>
      </c>
      <c r="D451" s="62">
        <f>D452+D454+D458</f>
        <v>-360</v>
      </c>
      <c r="E451" s="160">
        <f t="shared" si="18"/>
        <v>-10.027855153203342</v>
      </c>
      <c r="F451" s="62">
        <f t="shared" si="19"/>
        <v>3230</v>
      </c>
    </row>
    <row r="452" spans="1:6" x14ac:dyDescent="0.25">
      <c r="A452" s="42">
        <v>421</v>
      </c>
      <c r="B452" s="43" t="s">
        <v>59</v>
      </c>
      <c r="C452" s="62">
        <v>660</v>
      </c>
      <c r="D452" s="62">
        <v>-660</v>
      </c>
      <c r="E452" s="160">
        <f t="shared" si="18"/>
        <v>-100</v>
      </c>
      <c r="F452" s="62">
        <f t="shared" si="19"/>
        <v>0</v>
      </c>
    </row>
    <row r="453" spans="1:6" x14ac:dyDescent="0.25">
      <c r="A453" s="83">
        <v>4212</v>
      </c>
      <c r="B453" s="91" t="s">
        <v>162</v>
      </c>
      <c r="C453" s="62">
        <v>660</v>
      </c>
      <c r="D453" s="62">
        <v>-660</v>
      </c>
      <c r="E453" s="160">
        <f t="shared" si="18"/>
        <v>-100</v>
      </c>
      <c r="F453" s="62">
        <f t="shared" si="19"/>
        <v>0</v>
      </c>
    </row>
    <row r="454" spans="1:6" x14ac:dyDescent="0.25">
      <c r="A454" s="42">
        <v>422</v>
      </c>
      <c r="B454" s="43" t="s">
        <v>60</v>
      </c>
      <c r="C454" s="62">
        <v>2660</v>
      </c>
      <c r="D454" s="62">
        <v>570</v>
      </c>
      <c r="E454" s="160">
        <f t="shared" si="18"/>
        <v>21.428571428571427</v>
      </c>
      <c r="F454" s="62">
        <f t="shared" si="19"/>
        <v>3230</v>
      </c>
    </row>
    <row r="455" spans="1:6" x14ac:dyDescent="0.25">
      <c r="A455" s="83">
        <v>4221</v>
      </c>
      <c r="B455" s="91" t="s">
        <v>153</v>
      </c>
      <c r="C455" s="62">
        <v>1330</v>
      </c>
      <c r="D455" s="62">
        <f>-660-670</f>
        <v>-1330</v>
      </c>
      <c r="E455" s="160">
        <f t="shared" si="18"/>
        <v>-100</v>
      </c>
      <c r="F455" s="62">
        <f t="shared" si="19"/>
        <v>0</v>
      </c>
    </row>
    <row r="456" spans="1:6" x14ac:dyDescent="0.25">
      <c r="A456" s="83">
        <v>4226</v>
      </c>
      <c r="B456" s="91" t="s">
        <v>154</v>
      </c>
      <c r="C456" s="62">
        <v>0</v>
      </c>
      <c r="D456" s="62">
        <v>0</v>
      </c>
      <c r="E456" s="160" t="e">
        <f t="shared" si="18"/>
        <v>#DIV/0!</v>
      </c>
      <c r="F456" s="62">
        <f t="shared" si="19"/>
        <v>0</v>
      </c>
    </row>
    <row r="457" spans="1:6" ht="23.25" x14ac:dyDescent="0.25">
      <c r="A457" s="83">
        <v>4227</v>
      </c>
      <c r="B457" s="80" t="s">
        <v>148</v>
      </c>
      <c r="C457" s="62">
        <v>1330</v>
      </c>
      <c r="D457" s="62">
        <v>1900</v>
      </c>
      <c r="E457" s="160">
        <f t="shared" si="18"/>
        <v>142.85714285714286</v>
      </c>
      <c r="F457" s="62">
        <f t="shared" si="19"/>
        <v>3230</v>
      </c>
    </row>
    <row r="458" spans="1:6" ht="26.25" x14ac:dyDescent="0.25">
      <c r="A458" s="42">
        <v>424</v>
      </c>
      <c r="B458" s="43" t="s">
        <v>61</v>
      </c>
      <c r="C458" s="62">
        <v>270</v>
      </c>
      <c r="D458" s="62">
        <v>-270</v>
      </c>
      <c r="E458" s="160">
        <f t="shared" si="18"/>
        <v>-100</v>
      </c>
      <c r="F458" s="62">
        <f t="shared" si="19"/>
        <v>0</v>
      </c>
    </row>
    <row r="459" spans="1:6" x14ac:dyDescent="0.25">
      <c r="A459" s="83">
        <v>4241</v>
      </c>
      <c r="B459" s="80" t="s">
        <v>161</v>
      </c>
      <c r="C459" s="62">
        <v>270</v>
      </c>
      <c r="D459" s="62">
        <v>-270</v>
      </c>
      <c r="E459" s="160">
        <f t="shared" si="18"/>
        <v>-100</v>
      </c>
      <c r="F459" s="62">
        <f t="shared" si="19"/>
        <v>0</v>
      </c>
    </row>
    <row r="460" spans="1:6" x14ac:dyDescent="0.25">
      <c r="A460" s="52"/>
      <c r="B460" s="44" t="s">
        <v>75</v>
      </c>
      <c r="C460" s="88">
        <v>27350</v>
      </c>
      <c r="D460" s="62">
        <f>D461+D508</f>
        <v>54650</v>
      </c>
      <c r="E460" s="162">
        <f t="shared" si="18"/>
        <v>199.81718464351005</v>
      </c>
      <c r="F460" s="62">
        <f t="shared" si="19"/>
        <v>82000</v>
      </c>
    </row>
    <row r="461" spans="1:6" x14ac:dyDescent="0.25">
      <c r="A461" s="40">
        <v>3</v>
      </c>
      <c r="B461" s="41" t="s">
        <v>18</v>
      </c>
      <c r="C461" s="62">
        <v>21250</v>
      </c>
      <c r="D461" s="62">
        <f>D462+D472+D504</f>
        <v>54650</v>
      </c>
      <c r="E461" s="160">
        <f t="shared" si="18"/>
        <v>257.1764705882353</v>
      </c>
      <c r="F461" s="62">
        <f t="shared" si="19"/>
        <v>75900</v>
      </c>
    </row>
    <row r="462" spans="1:6" x14ac:dyDescent="0.25">
      <c r="A462" s="40">
        <v>31</v>
      </c>
      <c r="B462" s="41" t="s">
        <v>19</v>
      </c>
      <c r="C462" s="62">
        <v>6640</v>
      </c>
      <c r="D462" s="62">
        <v>2740</v>
      </c>
      <c r="E462" s="160">
        <f t="shared" si="18"/>
        <v>41.265060240963855</v>
      </c>
      <c r="F462" s="62">
        <f t="shared" si="19"/>
        <v>9380</v>
      </c>
    </row>
    <row r="463" spans="1:6" x14ac:dyDescent="0.25">
      <c r="A463" s="42">
        <v>311</v>
      </c>
      <c r="B463" s="43" t="s">
        <v>48</v>
      </c>
      <c r="C463" s="62">
        <v>1460</v>
      </c>
      <c r="D463" s="62">
        <v>2340</v>
      </c>
      <c r="E463" s="160">
        <f t="shared" si="18"/>
        <v>160.27397260273972</v>
      </c>
      <c r="F463" s="62">
        <f t="shared" si="19"/>
        <v>3800</v>
      </c>
    </row>
    <row r="464" spans="1:6" x14ac:dyDescent="0.25">
      <c r="A464" s="82">
        <v>3111</v>
      </c>
      <c r="B464" s="78" t="s">
        <v>117</v>
      </c>
      <c r="C464" s="62">
        <v>1060</v>
      </c>
      <c r="D464" s="62">
        <v>2340</v>
      </c>
      <c r="E464" s="160">
        <f t="shared" si="18"/>
        <v>220.75471698113211</v>
      </c>
      <c r="F464" s="62">
        <f t="shared" si="19"/>
        <v>3400</v>
      </c>
    </row>
    <row r="465" spans="1:6" x14ac:dyDescent="0.25">
      <c r="A465" s="82">
        <v>3113</v>
      </c>
      <c r="B465" s="78" t="s">
        <v>141</v>
      </c>
      <c r="C465" s="62">
        <v>0</v>
      </c>
      <c r="D465" s="62">
        <v>0</v>
      </c>
      <c r="E465" s="160" t="e">
        <f t="shared" si="18"/>
        <v>#DIV/0!</v>
      </c>
      <c r="F465" s="62">
        <f t="shared" si="19"/>
        <v>0</v>
      </c>
    </row>
    <row r="466" spans="1:6" x14ac:dyDescent="0.25">
      <c r="A466" s="82">
        <v>3114</v>
      </c>
      <c r="B466" s="78" t="s">
        <v>142</v>
      </c>
      <c r="C466" s="62">
        <v>0</v>
      </c>
      <c r="D466" s="62">
        <v>0</v>
      </c>
      <c r="E466" s="160" t="e">
        <f t="shared" si="18"/>
        <v>#DIV/0!</v>
      </c>
      <c r="F466" s="62">
        <f t="shared" si="19"/>
        <v>0</v>
      </c>
    </row>
    <row r="467" spans="1:6" x14ac:dyDescent="0.25">
      <c r="A467" s="42">
        <v>312</v>
      </c>
      <c r="B467" s="43" t="s">
        <v>49</v>
      </c>
      <c r="C467" s="62">
        <v>0</v>
      </c>
      <c r="D467" s="62">
        <v>0</v>
      </c>
      <c r="E467" s="160" t="e">
        <f t="shared" si="18"/>
        <v>#DIV/0!</v>
      </c>
      <c r="F467" s="62">
        <f t="shared" si="19"/>
        <v>0</v>
      </c>
    </row>
    <row r="468" spans="1:6" x14ac:dyDescent="0.25">
      <c r="A468" s="82">
        <v>3121</v>
      </c>
      <c r="B468" s="78" t="s">
        <v>49</v>
      </c>
      <c r="C468" s="62">
        <v>0</v>
      </c>
      <c r="D468" s="62">
        <v>0</v>
      </c>
      <c r="E468" s="160" t="e">
        <f t="shared" si="18"/>
        <v>#DIV/0!</v>
      </c>
      <c r="F468" s="62">
        <f t="shared" si="19"/>
        <v>0</v>
      </c>
    </row>
    <row r="469" spans="1:6" x14ac:dyDescent="0.25">
      <c r="A469" s="42">
        <v>313</v>
      </c>
      <c r="B469" s="43" t="s">
        <v>50</v>
      </c>
      <c r="C469" s="62">
        <v>0</v>
      </c>
      <c r="D469" s="62">
        <v>0</v>
      </c>
      <c r="E469" s="160" t="e">
        <f t="shared" si="18"/>
        <v>#DIV/0!</v>
      </c>
      <c r="F469" s="62">
        <f t="shared" si="19"/>
        <v>0</v>
      </c>
    </row>
    <row r="470" spans="1:6" x14ac:dyDescent="0.25">
      <c r="A470" s="82">
        <v>3132</v>
      </c>
      <c r="B470" s="78" t="s">
        <v>118</v>
      </c>
      <c r="C470" s="62">
        <v>200</v>
      </c>
      <c r="D470" s="62">
        <v>400</v>
      </c>
      <c r="E470" s="160">
        <f t="shared" si="18"/>
        <v>200</v>
      </c>
      <c r="F470" s="62">
        <f t="shared" si="19"/>
        <v>600</v>
      </c>
    </row>
    <row r="471" spans="1:6" ht="22.5" x14ac:dyDescent="0.25">
      <c r="A471" s="82">
        <v>3133</v>
      </c>
      <c r="B471" s="78" t="s">
        <v>143</v>
      </c>
      <c r="C471" s="62">
        <v>0</v>
      </c>
      <c r="D471" s="62">
        <v>0</v>
      </c>
      <c r="E471" s="160" t="e">
        <f t="shared" si="18"/>
        <v>#DIV/0!</v>
      </c>
      <c r="F471" s="62">
        <f t="shared" si="19"/>
        <v>0</v>
      </c>
    </row>
    <row r="472" spans="1:6" x14ac:dyDescent="0.25">
      <c r="A472" s="40">
        <v>32</v>
      </c>
      <c r="B472" s="41" t="s">
        <v>31</v>
      </c>
      <c r="C472" s="62">
        <v>14610</v>
      </c>
      <c r="D472" s="62">
        <f>D473+D477+D484+D494+D496</f>
        <v>51910</v>
      </c>
      <c r="E472" s="160">
        <f t="shared" si="18"/>
        <v>355.30458590006845</v>
      </c>
      <c r="F472" s="62">
        <f t="shared" si="19"/>
        <v>66520</v>
      </c>
    </row>
    <row r="473" spans="1:6" x14ac:dyDescent="0.25">
      <c r="A473" s="42">
        <v>321</v>
      </c>
      <c r="B473" s="43" t="s">
        <v>51</v>
      </c>
      <c r="C473" s="62">
        <v>0</v>
      </c>
      <c r="D473" s="62">
        <f>D474+D475+D476</f>
        <v>33674</v>
      </c>
      <c r="E473" s="160" t="e">
        <f t="shared" ref="E473:E518" si="20">D473/C473*100</f>
        <v>#DIV/0!</v>
      </c>
      <c r="F473" s="62">
        <f t="shared" ref="F473:F518" si="21">C473+D473</f>
        <v>33674</v>
      </c>
    </row>
    <row r="474" spans="1:6" x14ac:dyDescent="0.25">
      <c r="A474" s="82">
        <v>3211</v>
      </c>
      <c r="B474" s="78" t="s">
        <v>119</v>
      </c>
      <c r="C474" s="62">
        <v>0</v>
      </c>
      <c r="D474" s="62">
        <v>32479.49</v>
      </c>
      <c r="E474" s="160" t="e">
        <f t="shared" si="20"/>
        <v>#DIV/0!</v>
      </c>
      <c r="F474" s="62">
        <f t="shared" si="21"/>
        <v>32479.49</v>
      </c>
    </row>
    <row r="475" spans="1:6" x14ac:dyDescent="0.25">
      <c r="A475" s="83">
        <v>3212</v>
      </c>
      <c r="B475" s="79" t="s">
        <v>120</v>
      </c>
      <c r="C475" s="62">
        <v>0</v>
      </c>
      <c r="D475" s="62">
        <v>0</v>
      </c>
      <c r="E475" s="160" t="e">
        <f t="shared" si="20"/>
        <v>#DIV/0!</v>
      </c>
      <c r="F475" s="62">
        <f t="shared" si="21"/>
        <v>0</v>
      </c>
    </row>
    <row r="476" spans="1:6" x14ac:dyDescent="0.25">
      <c r="A476" s="83">
        <v>3213</v>
      </c>
      <c r="B476" s="79" t="s">
        <v>121</v>
      </c>
      <c r="C476" s="62">
        <v>0</v>
      </c>
      <c r="D476" s="62">
        <v>1194.51</v>
      </c>
      <c r="E476" s="160" t="e">
        <f t="shared" si="20"/>
        <v>#DIV/0!</v>
      </c>
      <c r="F476" s="62">
        <f t="shared" si="21"/>
        <v>1194.51</v>
      </c>
    </row>
    <row r="477" spans="1:6" x14ac:dyDescent="0.25">
      <c r="A477" s="42">
        <v>322</v>
      </c>
      <c r="B477" s="43" t="s">
        <v>52</v>
      </c>
      <c r="C477" s="62">
        <v>1470</v>
      </c>
      <c r="D477" s="62">
        <f>D482</f>
        <v>116</v>
      </c>
      <c r="E477" s="160">
        <f t="shared" si="20"/>
        <v>7.891156462585033</v>
      </c>
      <c r="F477" s="62">
        <f t="shared" si="21"/>
        <v>1586</v>
      </c>
    </row>
    <row r="478" spans="1:6" x14ac:dyDescent="0.25">
      <c r="A478" s="83">
        <v>3221</v>
      </c>
      <c r="B478" s="79" t="s">
        <v>122</v>
      </c>
      <c r="C478" s="62">
        <v>810</v>
      </c>
      <c r="D478" s="62">
        <v>0</v>
      </c>
      <c r="E478" s="160">
        <f t="shared" si="20"/>
        <v>0</v>
      </c>
      <c r="F478" s="62">
        <f t="shared" si="21"/>
        <v>810</v>
      </c>
    </row>
    <row r="479" spans="1:6" x14ac:dyDescent="0.25">
      <c r="A479" s="83">
        <v>3222</v>
      </c>
      <c r="B479" s="79" t="s">
        <v>123</v>
      </c>
      <c r="C479" s="62">
        <v>0</v>
      </c>
      <c r="D479" s="62">
        <v>0</v>
      </c>
      <c r="E479" s="160" t="e">
        <f t="shared" si="20"/>
        <v>#DIV/0!</v>
      </c>
      <c r="F479" s="62">
        <f t="shared" si="21"/>
        <v>0</v>
      </c>
    </row>
    <row r="480" spans="1:6" x14ac:dyDescent="0.25">
      <c r="A480" s="83">
        <v>3223</v>
      </c>
      <c r="B480" s="79" t="s">
        <v>124</v>
      </c>
      <c r="C480" s="62">
        <v>660</v>
      </c>
      <c r="D480" s="62">
        <v>0</v>
      </c>
      <c r="E480" s="160">
        <f t="shared" si="20"/>
        <v>0</v>
      </c>
      <c r="F480" s="62">
        <f t="shared" si="21"/>
        <v>660</v>
      </c>
    </row>
    <row r="481" spans="1:6" x14ac:dyDescent="0.25">
      <c r="A481" s="83">
        <v>3224</v>
      </c>
      <c r="B481" s="79" t="s">
        <v>125</v>
      </c>
      <c r="C481" s="62">
        <v>0</v>
      </c>
      <c r="D481" s="62">
        <v>0</v>
      </c>
      <c r="E481" s="160" t="e">
        <f t="shared" si="20"/>
        <v>#DIV/0!</v>
      </c>
      <c r="F481" s="62">
        <f t="shared" si="21"/>
        <v>0</v>
      </c>
    </row>
    <row r="482" spans="1:6" x14ac:dyDescent="0.25">
      <c r="A482" s="83">
        <v>3225</v>
      </c>
      <c r="B482" s="79" t="s">
        <v>126</v>
      </c>
      <c r="C482" s="62">
        <v>0</v>
      </c>
      <c r="D482" s="62">
        <v>116</v>
      </c>
      <c r="E482" s="160" t="e">
        <f t="shared" si="20"/>
        <v>#DIV/0!</v>
      </c>
      <c r="F482" s="62">
        <f t="shared" si="21"/>
        <v>116</v>
      </c>
    </row>
    <row r="483" spans="1:6" x14ac:dyDescent="0.25">
      <c r="A483" s="83">
        <v>3227</v>
      </c>
      <c r="B483" s="79" t="s">
        <v>157</v>
      </c>
      <c r="C483" s="62">
        <v>0</v>
      </c>
      <c r="D483" s="62">
        <v>0</v>
      </c>
      <c r="E483" s="160" t="e">
        <f t="shared" si="20"/>
        <v>#DIV/0!</v>
      </c>
      <c r="F483" s="62">
        <f t="shared" si="21"/>
        <v>0</v>
      </c>
    </row>
    <row r="484" spans="1:6" x14ac:dyDescent="0.25">
      <c r="A484" s="42">
        <v>323</v>
      </c>
      <c r="B484" s="43" t="s">
        <v>53</v>
      </c>
      <c r="C484" s="62">
        <v>6040</v>
      </c>
      <c r="D484" s="62">
        <v>12000</v>
      </c>
      <c r="E484" s="160">
        <f t="shared" si="20"/>
        <v>198.6754966887417</v>
      </c>
      <c r="F484" s="62">
        <f t="shared" si="21"/>
        <v>18040</v>
      </c>
    </row>
    <row r="485" spans="1:6" ht="15.75" customHeight="1" x14ac:dyDescent="0.25">
      <c r="A485" s="83">
        <v>3231</v>
      </c>
      <c r="B485" s="79" t="s">
        <v>127</v>
      </c>
      <c r="C485" s="62">
        <v>4980</v>
      </c>
      <c r="D485" s="62">
        <v>12000</v>
      </c>
      <c r="E485" s="160">
        <f t="shared" si="20"/>
        <v>240.96385542168676</v>
      </c>
      <c r="F485" s="62">
        <f t="shared" si="21"/>
        <v>16980</v>
      </c>
    </row>
    <row r="486" spans="1:6" x14ac:dyDescent="0.25">
      <c r="A486" s="83">
        <v>3232</v>
      </c>
      <c r="B486" s="79" t="s">
        <v>128</v>
      </c>
      <c r="C486" s="62">
        <v>0</v>
      </c>
      <c r="D486" s="62">
        <v>0</v>
      </c>
      <c r="E486" s="160" t="e">
        <f t="shared" si="20"/>
        <v>#DIV/0!</v>
      </c>
      <c r="F486" s="62">
        <f t="shared" si="21"/>
        <v>0</v>
      </c>
    </row>
    <row r="487" spans="1:6" x14ac:dyDescent="0.25">
      <c r="A487" s="83">
        <v>3233</v>
      </c>
      <c r="B487" s="79" t="s">
        <v>158</v>
      </c>
      <c r="C487" s="62">
        <v>1060</v>
      </c>
      <c r="D487" s="62">
        <v>0</v>
      </c>
      <c r="E487" s="160">
        <f t="shared" si="20"/>
        <v>0</v>
      </c>
      <c r="F487" s="62">
        <f t="shared" si="21"/>
        <v>1060</v>
      </c>
    </row>
    <row r="488" spans="1:6" x14ac:dyDescent="0.25">
      <c r="A488" s="83">
        <v>3234</v>
      </c>
      <c r="B488" s="80" t="s">
        <v>129</v>
      </c>
      <c r="C488" s="62">
        <v>0</v>
      </c>
      <c r="D488" s="62">
        <v>0</v>
      </c>
      <c r="E488" s="160" t="e">
        <f t="shared" si="20"/>
        <v>#DIV/0!</v>
      </c>
      <c r="F488" s="62">
        <f t="shared" si="21"/>
        <v>0</v>
      </c>
    </row>
    <row r="489" spans="1:6" x14ac:dyDescent="0.25">
      <c r="A489" s="83">
        <v>3235</v>
      </c>
      <c r="B489" s="80" t="s">
        <v>144</v>
      </c>
      <c r="C489" s="62">
        <v>0</v>
      </c>
      <c r="D489" s="62">
        <v>0</v>
      </c>
      <c r="E489" s="160" t="e">
        <f t="shared" si="20"/>
        <v>#DIV/0!</v>
      </c>
      <c r="F489" s="62">
        <f t="shared" si="21"/>
        <v>0</v>
      </c>
    </row>
    <row r="490" spans="1:6" x14ac:dyDescent="0.25">
      <c r="A490" s="83">
        <v>3236</v>
      </c>
      <c r="B490" s="80" t="s">
        <v>159</v>
      </c>
      <c r="C490" s="62">
        <v>0</v>
      </c>
      <c r="D490" s="62">
        <v>0</v>
      </c>
      <c r="E490" s="160" t="e">
        <f t="shared" si="20"/>
        <v>#DIV/0!</v>
      </c>
      <c r="F490" s="62">
        <f t="shared" si="21"/>
        <v>0</v>
      </c>
    </row>
    <row r="491" spans="1:6" x14ac:dyDescent="0.25">
      <c r="A491" s="83">
        <v>3237</v>
      </c>
      <c r="B491" s="80" t="s">
        <v>130</v>
      </c>
      <c r="C491" s="62">
        <v>0</v>
      </c>
      <c r="D491" s="62">
        <v>0</v>
      </c>
      <c r="E491" s="160" t="e">
        <f t="shared" si="20"/>
        <v>#DIV/0!</v>
      </c>
      <c r="F491" s="62">
        <f t="shared" si="21"/>
        <v>0</v>
      </c>
    </row>
    <row r="492" spans="1:6" x14ac:dyDescent="0.25">
      <c r="A492" s="83">
        <v>3238</v>
      </c>
      <c r="B492" s="80" t="s">
        <v>131</v>
      </c>
      <c r="C492" s="62">
        <v>0</v>
      </c>
      <c r="D492" s="62">
        <v>0</v>
      </c>
      <c r="E492" s="160" t="e">
        <f t="shared" si="20"/>
        <v>#DIV/0!</v>
      </c>
      <c r="F492" s="62">
        <f t="shared" si="21"/>
        <v>0</v>
      </c>
    </row>
    <row r="493" spans="1:6" x14ac:dyDescent="0.25">
      <c r="A493" s="83">
        <v>3239</v>
      </c>
      <c r="B493" s="80" t="s">
        <v>132</v>
      </c>
      <c r="C493" s="62">
        <v>0</v>
      </c>
      <c r="D493" s="62">
        <v>0</v>
      </c>
      <c r="E493" s="160" t="e">
        <f t="shared" si="20"/>
        <v>#DIV/0!</v>
      </c>
      <c r="F493" s="62">
        <f t="shared" si="21"/>
        <v>0</v>
      </c>
    </row>
    <row r="494" spans="1:6" ht="26.25" x14ac:dyDescent="0.25">
      <c r="A494" s="42">
        <v>324</v>
      </c>
      <c r="B494" s="43" t="s">
        <v>63</v>
      </c>
      <c r="C494" s="62">
        <v>4980</v>
      </c>
      <c r="D494" s="62">
        <v>6020</v>
      </c>
      <c r="E494" s="160">
        <f t="shared" si="20"/>
        <v>120.88353413654617</v>
      </c>
      <c r="F494" s="62">
        <f t="shared" si="21"/>
        <v>11000</v>
      </c>
    </row>
    <row r="495" spans="1:6" ht="23.25" x14ac:dyDescent="0.25">
      <c r="A495" s="83">
        <v>3241</v>
      </c>
      <c r="B495" s="80" t="s">
        <v>163</v>
      </c>
      <c r="C495" s="62">
        <v>4980</v>
      </c>
      <c r="D495" s="62">
        <v>6020</v>
      </c>
      <c r="E495" s="160">
        <f t="shared" si="20"/>
        <v>120.88353413654617</v>
      </c>
      <c r="F495" s="62">
        <f t="shared" si="21"/>
        <v>11000</v>
      </c>
    </row>
    <row r="496" spans="1:6" ht="26.25" x14ac:dyDescent="0.25">
      <c r="A496" s="42">
        <v>329</v>
      </c>
      <c r="B496" s="43" t="s">
        <v>54</v>
      </c>
      <c r="C496" s="62">
        <v>2120</v>
      </c>
      <c r="D496" s="62">
        <v>100</v>
      </c>
      <c r="E496" s="160">
        <f t="shared" si="20"/>
        <v>4.716981132075472</v>
      </c>
      <c r="F496" s="62">
        <f t="shared" si="21"/>
        <v>2220</v>
      </c>
    </row>
    <row r="497" spans="1:6" ht="23.25" x14ac:dyDescent="0.25">
      <c r="A497" s="83">
        <v>3291</v>
      </c>
      <c r="B497" s="80" t="s">
        <v>145</v>
      </c>
      <c r="C497" s="62">
        <v>0</v>
      </c>
      <c r="D497" s="62">
        <v>0</v>
      </c>
      <c r="E497" s="160" t="e">
        <f t="shared" si="20"/>
        <v>#DIV/0!</v>
      </c>
      <c r="F497" s="62">
        <f t="shared" si="21"/>
        <v>0</v>
      </c>
    </row>
    <row r="498" spans="1:6" x14ac:dyDescent="0.25">
      <c r="A498" s="83">
        <v>3292</v>
      </c>
      <c r="B498" s="80" t="s">
        <v>133</v>
      </c>
      <c r="C498" s="62">
        <v>400</v>
      </c>
      <c r="D498" s="62">
        <v>100</v>
      </c>
      <c r="E498" s="160">
        <f t="shared" si="20"/>
        <v>25</v>
      </c>
      <c r="F498" s="62">
        <f t="shared" si="21"/>
        <v>500</v>
      </c>
    </row>
    <row r="499" spans="1:6" ht="15.75" customHeight="1" x14ac:dyDescent="0.25">
      <c r="A499" s="83">
        <v>3293</v>
      </c>
      <c r="B499" s="80" t="s">
        <v>134</v>
      </c>
      <c r="C499" s="62">
        <v>660</v>
      </c>
      <c r="D499" s="62">
        <v>0</v>
      </c>
      <c r="E499" s="160">
        <f t="shared" si="20"/>
        <v>0</v>
      </c>
      <c r="F499" s="62">
        <f t="shared" si="21"/>
        <v>660</v>
      </c>
    </row>
    <row r="500" spans="1:6" ht="15.75" customHeight="1" x14ac:dyDescent="0.25">
      <c r="A500" s="83">
        <v>3294</v>
      </c>
      <c r="B500" s="80" t="s">
        <v>135</v>
      </c>
      <c r="C500" s="62">
        <v>0</v>
      </c>
      <c r="D500" s="62">
        <v>0</v>
      </c>
      <c r="E500" s="160" t="e">
        <f t="shared" si="20"/>
        <v>#DIV/0!</v>
      </c>
      <c r="F500" s="62">
        <f t="shared" si="21"/>
        <v>0</v>
      </c>
    </row>
    <row r="501" spans="1:6" x14ac:dyDescent="0.25">
      <c r="A501" s="83">
        <v>3295</v>
      </c>
      <c r="B501" s="80" t="s">
        <v>136</v>
      </c>
      <c r="C501" s="62">
        <v>0</v>
      </c>
      <c r="D501" s="62">
        <v>0</v>
      </c>
      <c r="E501" s="160" t="e">
        <f t="shared" si="20"/>
        <v>#DIV/0!</v>
      </c>
      <c r="F501" s="62">
        <f t="shared" si="21"/>
        <v>0</v>
      </c>
    </row>
    <row r="502" spans="1:6" x14ac:dyDescent="0.25">
      <c r="A502" s="83">
        <v>3296</v>
      </c>
      <c r="B502" s="80" t="s">
        <v>137</v>
      </c>
      <c r="C502" s="62">
        <v>0</v>
      </c>
      <c r="D502" s="62">
        <v>0</v>
      </c>
      <c r="E502" s="160" t="e">
        <f t="shared" si="20"/>
        <v>#DIV/0!</v>
      </c>
      <c r="F502" s="62">
        <f t="shared" si="21"/>
        <v>0</v>
      </c>
    </row>
    <row r="503" spans="1:6" x14ac:dyDescent="0.25">
      <c r="A503" s="83">
        <v>3299</v>
      </c>
      <c r="B503" s="80" t="s">
        <v>138</v>
      </c>
      <c r="C503" s="62">
        <v>1060</v>
      </c>
      <c r="D503" s="62">
        <v>0</v>
      </c>
      <c r="E503" s="160">
        <f t="shared" si="20"/>
        <v>0</v>
      </c>
      <c r="F503" s="62">
        <f t="shared" si="21"/>
        <v>1060</v>
      </c>
    </row>
    <row r="504" spans="1:6" x14ac:dyDescent="0.25">
      <c r="A504" s="40">
        <v>34</v>
      </c>
      <c r="B504" s="41" t="s">
        <v>55</v>
      </c>
      <c r="C504" s="62">
        <v>0</v>
      </c>
      <c r="D504" s="62">
        <v>0</v>
      </c>
      <c r="E504" s="160" t="e">
        <f t="shared" si="20"/>
        <v>#DIV/0!</v>
      </c>
      <c r="F504" s="62">
        <f t="shared" si="21"/>
        <v>0</v>
      </c>
    </row>
    <row r="505" spans="1:6" x14ac:dyDescent="0.25">
      <c r="A505" s="42">
        <v>343</v>
      </c>
      <c r="B505" s="43" t="s">
        <v>56</v>
      </c>
      <c r="C505" s="62">
        <v>0</v>
      </c>
      <c r="D505" s="62">
        <v>0</v>
      </c>
      <c r="E505" s="160" t="e">
        <f t="shared" si="20"/>
        <v>#DIV/0!</v>
      </c>
      <c r="F505" s="62">
        <f t="shared" si="21"/>
        <v>0</v>
      </c>
    </row>
    <row r="506" spans="1:6" x14ac:dyDescent="0.25">
      <c r="A506" s="83">
        <v>3431</v>
      </c>
      <c r="B506" s="81" t="s">
        <v>139</v>
      </c>
      <c r="C506" s="62">
        <v>0</v>
      </c>
      <c r="D506" s="62">
        <v>0</v>
      </c>
      <c r="E506" s="160" t="e">
        <f t="shared" si="20"/>
        <v>#DIV/0!</v>
      </c>
      <c r="F506" s="62">
        <f t="shared" si="21"/>
        <v>0</v>
      </c>
    </row>
    <row r="507" spans="1:6" x14ac:dyDescent="0.25">
      <c r="A507" s="83">
        <v>3433</v>
      </c>
      <c r="B507" s="80" t="s">
        <v>140</v>
      </c>
      <c r="C507" s="62">
        <v>0</v>
      </c>
      <c r="D507" s="62">
        <v>0</v>
      </c>
      <c r="E507" s="160" t="e">
        <f t="shared" si="20"/>
        <v>#DIV/0!</v>
      </c>
      <c r="F507" s="62">
        <f t="shared" si="21"/>
        <v>0</v>
      </c>
    </row>
    <row r="508" spans="1:6" ht="26.25" x14ac:dyDescent="0.25">
      <c r="A508" s="40">
        <v>4</v>
      </c>
      <c r="B508" s="41" t="s">
        <v>20</v>
      </c>
      <c r="C508" s="62">
        <v>6100</v>
      </c>
      <c r="D508" s="62">
        <v>0</v>
      </c>
      <c r="E508" s="160">
        <f t="shared" si="20"/>
        <v>0</v>
      </c>
      <c r="F508" s="62">
        <f t="shared" si="21"/>
        <v>6100</v>
      </c>
    </row>
    <row r="509" spans="1:6" ht="39" x14ac:dyDescent="0.25">
      <c r="A509" s="40">
        <v>42</v>
      </c>
      <c r="B509" s="41" t="s">
        <v>41</v>
      </c>
      <c r="C509" s="62">
        <v>6100</v>
      </c>
      <c r="D509" s="62">
        <v>0</v>
      </c>
      <c r="E509" s="160">
        <f t="shared" si="20"/>
        <v>0</v>
      </c>
      <c r="F509" s="62">
        <f t="shared" si="21"/>
        <v>6100</v>
      </c>
    </row>
    <row r="510" spans="1:6" x14ac:dyDescent="0.25">
      <c r="A510" s="42">
        <v>421</v>
      </c>
      <c r="B510" s="43" t="s">
        <v>59</v>
      </c>
      <c r="C510" s="62">
        <v>0</v>
      </c>
      <c r="D510" s="62">
        <v>0</v>
      </c>
      <c r="E510" s="160" t="e">
        <f t="shared" si="20"/>
        <v>#DIV/0!</v>
      </c>
      <c r="F510" s="62">
        <f t="shared" si="21"/>
        <v>0</v>
      </c>
    </row>
    <row r="511" spans="1:6" x14ac:dyDescent="0.25">
      <c r="A511" s="83">
        <v>4212</v>
      </c>
      <c r="B511" s="91" t="s">
        <v>162</v>
      </c>
      <c r="C511" s="62">
        <v>0</v>
      </c>
      <c r="D511" s="62">
        <v>0</v>
      </c>
      <c r="E511" s="160" t="e">
        <f t="shared" si="20"/>
        <v>#DIV/0!</v>
      </c>
      <c r="F511" s="62">
        <f t="shared" si="21"/>
        <v>0</v>
      </c>
    </row>
    <row r="512" spans="1:6" x14ac:dyDescent="0.25">
      <c r="A512" s="42">
        <v>422</v>
      </c>
      <c r="B512" s="43" t="s">
        <v>60</v>
      </c>
      <c r="C512" s="62">
        <v>6100</v>
      </c>
      <c r="D512" s="62">
        <v>0</v>
      </c>
      <c r="E512" s="160">
        <f t="shared" si="20"/>
        <v>0</v>
      </c>
      <c r="F512" s="62">
        <f t="shared" si="21"/>
        <v>6100</v>
      </c>
    </row>
    <row r="513" spans="1:6" x14ac:dyDescent="0.25">
      <c r="A513" s="83">
        <v>4221</v>
      </c>
      <c r="B513" s="91" t="s">
        <v>153</v>
      </c>
      <c r="C513" s="62">
        <v>0</v>
      </c>
      <c r="D513" s="62">
        <v>0</v>
      </c>
      <c r="E513" s="160" t="e">
        <f t="shared" si="20"/>
        <v>#DIV/0!</v>
      </c>
      <c r="F513" s="62">
        <f t="shared" si="21"/>
        <v>0</v>
      </c>
    </row>
    <row r="514" spans="1:6" x14ac:dyDescent="0.25">
      <c r="A514" s="83">
        <v>4226</v>
      </c>
      <c r="B514" s="91" t="s">
        <v>154</v>
      </c>
      <c r="C514" s="62">
        <v>0</v>
      </c>
      <c r="D514" s="62">
        <v>0</v>
      </c>
      <c r="E514" s="160" t="e">
        <f t="shared" si="20"/>
        <v>#DIV/0!</v>
      </c>
      <c r="F514" s="62">
        <f t="shared" si="21"/>
        <v>0</v>
      </c>
    </row>
    <row r="515" spans="1:6" ht="23.25" x14ac:dyDescent="0.25">
      <c r="A515" s="83">
        <v>4227</v>
      </c>
      <c r="B515" s="80" t="s">
        <v>148</v>
      </c>
      <c r="C515" s="62">
        <v>6100</v>
      </c>
      <c r="D515" s="62">
        <v>0</v>
      </c>
      <c r="E515" s="160">
        <f t="shared" si="20"/>
        <v>0</v>
      </c>
      <c r="F515" s="62">
        <f t="shared" si="21"/>
        <v>6100</v>
      </c>
    </row>
    <row r="516" spans="1:6" ht="26.25" x14ac:dyDescent="0.25">
      <c r="A516" s="42">
        <v>424</v>
      </c>
      <c r="B516" s="43" t="s">
        <v>61</v>
      </c>
      <c r="C516" s="62">
        <v>0</v>
      </c>
      <c r="D516" s="62">
        <v>0</v>
      </c>
      <c r="E516" s="160" t="e">
        <f t="shared" si="20"/>
        <v>#DIV/0!</v>
      </c>
      <c r="F516" s="62">
        <f t="shared" si="21"/>
        <v>0</v>
      </c>
    </row>
    <row r="517" spans="1:6" x14ac:dyDescent="0.25">
      <c r="A517" s="83">
        <v>4241</v>
      </c>
      <c r="B517" s="80" t="s">
        <v>161</v>
      </c>
      <c r="C517" s="62">
        <v>0</v>
      </c>
      <c r="D517" s="62">
        <v>0</v>
      </c>
      <c r="E517" s="160" t="e">
        <f t="shared" si="20"/>
        <v>#DIV/0!</v>
      </c>
      <c r="F517" s="62">
        <f t="shared" si="21"/>
        <v>0</v>
      </c>
    </row>
    <row r="518" spans="1:6" x14ac:dyDescent="0.25">
      <c r="A518" s="40"/>
      <c r="B518" s="41"/>
      <c r="C518" s="62"/>
      <c r="D518" s="62"/>
      <c r="E518" s="147" t="e">
        <f t="shared" si="20"/>
        <v>#DIV/0!</v>
      </c>
      <c r="F518" s="62">
        <f t="shared" si="21"/>
        <v>0</v>
      </c>
    </row>
    <row r="519" spans="1:6" ht="26.25" x14ac:dyDescent="0.25">
      <c r="A519" s="45" t="s">
        <v>165</v>
      </c>
      <c r="B519" s="39" t="s">
        <v>166</v>
      </c>
      <c r="C519" s="88">
        <v>663.61</v>
      </c>
      <c r="D519" s="62">
        <f>D520</f>
        <v>2469.6800000000003</v>
      </c>
      <c r="E519" s="161">
        <f t="shared" si="8"/>
        <v>372.15834601648561</v>
      </c>
      <c r="F519" s="62">
        <f t="shared" si="9"/>
        <v>3133.2900000000004</v>
      </c>
    </row>
    <row r="520" spans="1:6" x14ac:dyDescent="0.25">
      <c r="A520" s="52"/>
      <c r="B520" s="44" t="s">
        <v>17</v>
      </c>
      <c r="C520" s="62">
        <v>663.61</v>
      </c>
      <c r="D520" s="62">
        <f>D521</f>
        <v>2469.6800000000003</v>
      </c>
      <c r="E520" s="147">
        <f t="shared" si="8"/>
        <v>372.15834601648561</v>
      </c>
      <c r="F520" s="62">
        <f t="shared" si="9"/>
        <v>3133.2900000000004</v>
      </c>
    </row>
    <row r="521" spans="1:6" x14ac:dyDescent="0.25">
      <c r="A521" s="40">
        <v>3</v>
      </c>
      <c r="B521" s="41" t="s">
        <v>18</v>
      </c>
      <c r="C521" s="62">
        <f>C532</f>
        <v>663.61</v>
      </c>
      <c r="D521" s="62">
        <f>D522+D532+D562+D566</f>
        <v>2469.6800000000003</v>
      </c>
      <c r="E521" s="147">
        <f t="shared" si="8"/>
        <v>372.15834601648561</v>
      </c>
      <c r="F521" s="62">
        <f t="shared" si="9"/>
        <v>3133.2900000000004</v>
      </c>
    </row>
    <row r="522" spans="1:6" x14ac:dyDescent="0.25">
      <c r="A522" s="40">
        <v>31</v>
      </c>
      <c r="B522" s="41" t="s">
        <v>19</v>
      </c>
      <c r="C522" s="62">
        <v>0</v>
      </c>
      <c r="D522" s="62">
        <v>0</v>
      </c>
      <c r="E522" s="147" t="e">
        <f t="shared" si="8"/>
        <v>#DIV/0!</v>
      </c>
      <c r="F522" s="62">
        <f t="shared" si="9"/>
        <v>0</v>
      </c>
    </row>
    <row r="523" spans="1:6" x14ac:dyDescent="0.25">
      <c r="A523" s="42">
        <v>311</v>
      </c>
      <c r="B523" s="43" t="s">
        <v>48</v>
      </c>
      <c r="C523" s="62">
        <v>0</v>
      </c>
      <c r="D523" s="62">
        <v>0</v>
      </c>
      <c r="E523" s="147" t="e">
        <f t="shared" si="8"/>
        <v>#DIV/0!</v>
      </c>
      <c r="F523" s="62">
        <f t="shared" si="9"/>
        <v>0</v>
      </c>
    </row>
    <row r="524" spans="1:6" x14ac:dyDescent="0.25">
      <c r="A524" s="82">
        <v>3111</v>
      </c>
      <c r="B524" s="78" t="s">
        <v>117</v>
      </c>
      <c r="C524" s="62">
        <v>0</v>
      </c>
      <c r="D524" s="62">
        <v>0</v>
      </c>
      <c r="E524" s="147" t="e">
        <f t="shared" si="8"/>
        <v>#DIV/0!</v>
      </c>
      <c r="F524" s="62">
        <f t="shared" si="9"/>
        <v>0</v>
      </c>
    </row>
    <row r="525" spans="1:6" x14ac:dyDescent="0.25">
      <c r="A525" s="82">
        <v>3113</v>
      </c>
      <c r="B525" s="78" t="s">
        <v>141</v>
      </c>
      <c r="C525" s="62">
        <v>0</v>
      </c>
      <c r="D525" s="62">
        <v>0</v>
      </c>
      <c r="E525" s="147" t="e">
        <f t="shared" si="8"/>
        <v>#DIV/0!</v>
      </c>
      <c r="F525" s="62">
        <f t="shared" si="9"/>
        <v>0</v>
      </c>
    </row>
    <row r="526" spans="1:6" x14ac:dyDescent="0.25">
      <c r="A526" s="82">
        <v>3114</v>
      </c>
      <c r="B526" s="78" t="s">
        <v>142</v>
      </c>
      <c r="C526" s="62">
        <v>0</v>
      </c>
      <c r="D526" s="62">
        <v>0</v>
      </c>
      <c r="E526" s="147" t="e">
        <f t="shared" si="8"/>
        <v>#DIV/0!</v>
      </c>
      <c r="F526" s="62">
        <f t="shared" si="9"/>
        <v>0</v>
      </c>
    </row>
    <row r="527" spans="1:6" x14ac:dyDescent="0.25">
      <c r="A527" s="42">
        <v>312</v>
      </c>
      <c r="B527" s="43" t="s">
        <v>49</v>
      </c>
      <c r="C527" s="62">
        <v>0</v>
      </c>
      <c r="D527" s="62">
        <v>0</v>
      </c>
      <c r="E527" s="147" t="e">
        <f t="shared" si="8"/>
        <v>#DIV/0!</v>
      </c>
      <c r="F527" s="62">
        <f t="shared" si="9"/>
        <v>0</v>
      </c>
    </row>
    <row r="528" spans="1:6" x14ac:dyDescent="0.25">
      <c r="A528" s="82">
        <v>3121</v>
      </c>
      <c r="B528" s="78" t="s">
        <v>49</v>
      </c>
      <c r="C528" s="62">
        <v>0</v>
      </c>
      <c r="D528" s="62">
        <v>0</v>
      </c>
      <c r="E528" s="147" t="e">
        <f t="shared" si="8"/>
        <v>#DIV/0!</v>
      </c>
      <c r="F528" s="62">
        <f t="shared" si="9"/>
        <v>0</v>
      </c>
    </row>
    <row r="529" spans="1:6" x14ac:dyDescent="0.25">
      <c r="A529" s="42">
        <v>313</v>
      </c>
      <c r="B529" s="43" t="s">
        <v>50</v>
      </c>
      <c r="C529" s="62">
        <v>0</v>
      </c>
      <c r="D529" s="62">
        <v>0</v>
      </c>
      <c r="E529" s="147" t="e">
        <f t="shared" si="8"/>
        <v>#DIV/0!</v>
      </c>
      <c r="F529" s="62">
        <f t="shared" si="9"/>
        <v>0</v>
      </c>
    </row>
    <row r="530" spans="1:6" x14ac:dyDescent="0.25">
      <c r="A530" s="82">
        <v>3132</v>
      </c>
      <c r="B530" s="78" t="s">
        <v>118</v>
      </c>
      <c r="C530" s="62">
        <v>0</v>
      </c>
      <c r="D530" s="62">
        <v>0</v>
      </c>
      <c r="E530" s="147" t="e">
        <f t="shared" si="8"/>
        <v>#DIV/0!</v>
      </c>
      <c r="F530" s="62">
        <f t="shared" si="9"/>
        <v>0</v>
      </c>
    </row>
    <row r="531" spans="1:6" ht="22.5" x14ac:dyDescent="0.25">
      <c r="A531" s="82">
        <v>3133</v>
      </c>
      <c r="B531" s="78" t="s">
        <v>143</v>
      </c>
      <c r="C531" s="62">
        <v>0</v>
      </c>
      <c r="D531" s="62">
        <v>0</v>
      </c>
      <c r="E531" s="147" t="e">
        <f t="shared" si="8"/>
        <v>#DIV/0!</v>
      </c>
      <c r="F531" s="62">
        <f t="shared" si="9"/>
        <v>0</v>
      </c>
    </row>
    <row r="532" spans="1:6" x14ac:dyDescent="0.25">
      <c r="A532" s="40">
        <v>32</v>
      </c>
      <c r="B532" s="41" t="s">
        <v>31</v>
      </c>
      <c r="C532" s="62">
        <v>663.61</v>
      </c>
      <c r="D532" s="62">
        <f>D533+D537+D544+D554</f>
        <v>1933.15</v>
      </c>
      <c r="E532" s="147">
        <f t="shared" si="8"/>
        <v>291.30814785792859</v>
      </c>
      <c r="F532" s="62">
        <f t="shared" si="9"/>
        <v>2596.7600000000002</v>
      </c>
    </row>
    <row r="533" spans="1:6" x14ac:dyDescent="0.25">
      <c r="A533" s="42">
        <v>321</v>
      </c>
      <c r="B533" s="43" t="s">
        <v>51</v>
      </c>
      <c r="C533" s="62">
        <v>0</v>
      </c>
      <c r="D533" s="62">
        <v>1583.15</v>
      </c>
      <c r="E533" s="147" t="e">
        <f t="shared" si="8"/>
        <v>#DIV/0!</v>
      </c>
      <c r="F533" s="62">
        <f t="shared" si="9"/>
        <v>1583.15</v>
      </c>
    </row>
    <row r="534" spans="1:6" x14ac:dyDescent="0.25">
      <c r="A534" s="82">
        <v>3211</v>
      </c>
      <c r="B534" s="78" t="s">
        <v>119</v>
      </c>
      <c r="C534" s="62">
        <v>0</v>
      </c>
      <c r="D534" s="62">
        <v>1583.15</v>
      </c>
      <c r="E534" s="147" t="e">
        <f t="shared" si="8"/>
        <v>#DIV/0!</v>
      </c>
      <c r="F534" s="62">
        <f t="shared" si="9"/>
        <v>1583.15</v>
      </c>
    </row>
    <row r="535" spans="1:6" x14ac:dyDescent="0.25">
      <c r="A535" s="83">
        <v>3212</v>
      </c>
      <c r="B535" s="79" t="s">
        <v>120</v>
      </c>
      <c r="C535" s="62">
        <v>0</v>
      </c>
      <c r="D535" s="62">
        <v>0</v>
      </c>
      <c r="E535" s="160" t="e">
        <f t="shared" si="8"/>
        <v>#DIV/0!</v>
      </c>
      <c r="F535" s="62">
        <f t="shared" si="9"/>
        <v>0</v>
      </c>
    </row>
    <row r="536" spans="1:6" x14ac:dyDescent="0.25">
      <c r="A536" s="83">
        <v>3213</v>
      </c>
      <c r="B536" s="79" t="s">
        <v>121</v>
      </c>
      <c r="C536" s="62">
        <v>0</v>
      </c>
      <c r="D536" s="62">
        <v>0</v>
      </c>
      <c r="E536" s="160" t="e">
        <f t="shared" si="8"/>
        <v>#DIV/0!</v>
      </c>
      <c r="F536" s="62">
        <f t="shared" si="9"/>
        <v>0</v>
      </c>
    </row>
    <row r="537" spans="1:6" x14ac:dyDescent="0.25">
      <c r="A537" s="42">
        <v>322</v>
      </c>
      <c r="B537" s="43" t="s">
        <v>52</v>
      </c>
      <c r="C537" s="62">
        <v>0</v>
      </c>
      <c r="D537" s="62">
        <v>0</v>
      </c>
      <c r="E537" s="160" t="e">
        <f t="shared" si="8"/>
        <v>#DIV/0!</v>
      </c>
      <c r="F537" s="62">
        <f t="shared" si="9"/>
        <v>0</v>
      </c>
    </row>
    <row r="538" spans="1:6" x14ac:dyDescent="0.25">
      <c r="A538" s="83">
        <v>3221</v>
      </c>
      <c r="B538" s="79" t="s">
        <v>122</v>
      </c>
      <c r="C538" s="62">
        <v>0</v>
      </c>
      <c r="D538" s="62">
        <v>0</v>
      </c>
      <c r="E538" s="160" t="e">
        <f t="shared" si="8"/>
        <v>#DIV/0!</v>
      </c>
      <c r="F538" s="62">
        <f t="shared" si="9"/>
        <v>0</v>
      </c>
    </row>
    <row r="539" spans="1:6" x14ac:dyDescent="0.25">
      <c r="A539" s="83">
        <v>3222</v>
      </c>
      <c r="B539" s="79" t="s">
        <v>123</v>
      </c>
      <c r="C539" s="62">
        <v>0</v>
      </c>
      <c r="D539" s="62">
        <v>0</v>
      </c>
      <c r="E539" s="160" t="e">
        <f t="shared" si="8"/>
        <v>#DIV/0!</v>
      </c>
      <c r="F539" s="62">
        <f t="shared" si="9"/>
        <v>0</v>
      </c>
    </row>
    <row r="540" spans="1:6" x14ac:dyDescent="0.25">
      <c r="A540" s="83">
        <v>3223</v>
      </c>
      <c r="B540" s="79" t="s">
        <v>124</v>
      </c>
      <c r="C540" s="62">
        <v>0</v>
      </c>
      <c r="D540" s="62">
        <v>0</v>
      </c>
      <c r="E540" s="160" t="e">
        <f t="shared" si="8"/>
        <v>#DIV/0!</v>
      </c>
      <c r="F540" s="62">
        <f t="shared" si="9"/>
        <v>0</v>
      </c>
    </row>
    <row r="541" spans="1:6" x14ac:dyDescent="0.25">
      <c r="A541" s="83">
        <v>3224</v>
      </c>
      <c r="B541" s="79" t="s">
        <v>125</v>
      </c>
      <c r="C541" s="62">
        <v>0</v>
      </c>
      <c r="D541" s="62">
        <v>0</v>
      </c>
      <c r="E541" s="160" t="e">
        <f t="shared" si="8"/>
        <v>#DIV/0!</v>
      </c>
      <c r="F541" s="62">
        <f t="shared" si="9"/>
        <v>0</v>
      </c>
    </row>
    <row r="542" spans="1:6" x14ac:dyDescent="0.25">
      <c r="A542" s="83">
        <v>3225</v>
      </c>
      <c r="B542" s="79" t="s">
        <v>126</v>
      </c>
      <c r="C542" s="62">
        <v>0</v>
      </c>
      <c r="D542" s="62">
        <v>0</v>
      </c>
      <c r="E542" s="160" t="e">
        <f t="shared" si="8"/>
        <v>#DIV/0!</v>
      </c>
      <c r="F542" s="62">
        <f t="shared" si="9"/>
        <v>0</v>
      </c>
    </row>
    <row r="543" spans="1:6" x14ac:dyDescent="0.25">
      <c r="A543" s="83">
        <v>3227</v>
      </c>
      <c r="B543" s="79" t="s">
        <v>157</v>
      </c>
      <c r="C543" s="62">
        <v>0</v>
      </c>
      <c r="D543" s="62">
        <v>0</v>
      </c>
      <c r="E543" s="160" t="e">
        <f t="shared" si="8"/>
        <v>#DIV/0!</v>
      </c>
      <c r="F543" s="62">
        <f t="shared" si="9"/>
        <v>0</v>
      </c>
    </row>
    <row r="544" spans="1:6" x14ac:dyDescent="0.25">
      <c r="A544" s="42">
        <v>323</v>
      </c>
      <c r="B544" s="43" t="s">
        <v>53</v>
      </c>
      <c r="C544" s="62">
        <v>0</v>
      </c>
      <c r="D544" s="62">
        <v>0</v>
      </c>
      <c r="E544" s="147" t="e">
        <f t="shared" si="8"/>
        <v>#DIV/0!</v>
      </c>
      <c r="F544" s="62">
        <f t="shared" si="9"/>
        <v>0</v>
      </c>
    </row>
    <row r="545" spans="1:6" ht="15.75" customHeight="1" x14ac:dyDescent="0.25">
      <c r="A545" s="83">
        <v>3231</v>
      </c>
      <c r="B545" s="79" t="s">
        <v>127</v>
      </c>
      <c r="C545" s="62">
        <v>0</v>
      </c>
      <c r="D545" s="62">
        <v>0</v>
      </c>
      <c r="E545" s="147" t="e">
        <f t="shared" si="8"/>
        <v>#DIV/0!</v>
      </c>
      <c r="F545" s="62">
        <f t="shared" si="9"/>
        <v>0</v>
      </c>
    </row>
    <row r="546" spans="1:6" x14ac:dyDescent="0.25">
      <c r="A546" s="83">
        <v>3232</v>
      </c>
      <c r="B546" s="79" t="s">
        <v>128</v>
      </c>
      <c r="C546" s="62">
        <v>0</v>
      </c>
      <c r="D546" s="62">
        <v>0</v>
      </c>
      <c r="E546" s="160" t="e">
        <f t="shared" si="8"/>
        <v>#DIV/0!</v>
      </c>
      <c r="F546" s="62">
        <f t="shared" si="9"/>
        <v>0</v>
      </c>
    </row>
    <row r="547" spans="1:6" x14ac:dyDescent="0.25">
      <c r="A547" s="83">
        <v>3233</v>
      </c>
      <c r="B547" s="79" t="s">
        <v>158</v>
      </c>
      <c r="C547" s="62">
        <v>0</v>
      </c>
      <c r="D547" s="62">
        <v>0</v>
      </c>
      <c r="E547" s="160" t="e">
        <f t="shared" si="8"/>
        <v>#DIV/0!</v>
      </c>
      <c r="F547" s="62">
        <f t="shared" si="9"/>
        <v>0</v>
      </c>
    </row>
    <row r="548" spans="1:6" x14ac:dyDescent="0.25">
      <c r="A548" s="83">
        <v>3234</v>
      </c>
      <c r="B548" s="80" t="s">
        <v>129</v>
      </c>
      <c r="C548" s="62">
        <v>0</v>
      </c>
      <c r="D548" s="62">
        <v>0</v>
      </c>
      <c r="E548" s="160" t="e">
        <f t="shared" si="8"/>
        <v>#DIV/0!</v>
      </c>
      <c r="F548" s="62">
        <f t="shared" si="9"/>
        <v>0</v>
      </c>
    </row>
    <row r="549" spans="1:6" x14ac:dyDescent="0.25">
      <c r="A549" s="83">
        <v>3235</v>
      </c>
      <c r="B549" s="80" t="s">
        <v>144</v>
      </c>
      <c r="C549" s="62">
        <v>0</v>
      </c>
      <c r="D549" s="62">
        <v>0</v>
      </c>
      <c r="E549" s="160" t="e">
        <f t="shared" si="8"/>
        <v>#DIV/0!</v>
      </c>
      <c r="F549" s="62">
        <f t="shared" si="9"/>
        <v>0</v>
      </c>
    </row>
    <row r="550" spans="1:6" x14ac:dyDescent="0.25">
      <c r="A550" s="83">
        <v>3236</v>
      </c>
      <c r="B550" s="80" t="s">
        <v>159</v>
      </c>
      <c r="C550" s="62">
        <v>0</v>
      </c>
      <c r="D550" s="62">
        <v>0</v>
      </c>
      <c r="E550" s="160" t="e">
        <f t="shared" si="8"/>
        <v>#DIV/0!</v>
      </c>
      <c r="F550" s="62">
        <f t="shared" si="9"/>
        <v>0</v>
      </c>
    </row>
    <row r="551" spans="1:6" x14ac:dyDescent="0.25">
      <c r="A551" s="83">
        <v>3237</v>
      </c>
      <c r="B551" s="80" t="s">
        <v>130</v>
      </c>
      <c r="C551" s="62">
        <v>0</v>
      </c>
      <c r="D551" s="62">
        <v>0</v>
      </c>
      <c r="E551" s="160" t="e">
        <f t="shared" si="8"/>
        <v>#DIV/0!</v>
      </c>
      <c r="F551" s="62">
        <f t="shared" si="9"/>
        <v>0</v>
      </c>
    </row>
    <row r="552" spans="1:6" x14ac:dyDescent="0.25">
      <c r="A552" s="83">
        <v>3238</v>
      </c>
      <c r="B552" s="80" t="s">
        <v>131</v>
      </c>
      <c r="C552" s="62">
        <v>0</v>
      </c>
      <c r="D552" s="62">
        <v>0</v>
      </c>
      <c r="E552" s="160" t="e">
        <f t="shared" ref="E552:E668" si="22">D552/C552*100</f>
        <v>#DIV/0!</v>
      </c>
      <c r="F552" s="62">
        <f t="shared" ref="F552:F668" si="23">C552+D552</f>
        <v>0</v>
      </c>
    </row>
    <row r="553" spans="1:6" x14ac:dyDescent="0.25">
      <c r="A553" s="83">
        <v>3239</v>
      </c>
      <c r="B553" s="80" t="s">
        <v>132</v>
      </c>
      <c r="C553" s="62">
        <v>0</v>
      </c>
      <c r="D553" s="62">
        <v>0</v>
      </c>
      <c r="E553" s="160" t="e">
        <f t="shared" si="22"/>
        <v>#DIV/0!</v>
      </c>
      <c r="F553" s="62">
        <f t="shared" si="23"/>
        <v>0</v>
      </c>
    </row>
    <row r="554" spans="1:6" ht="26.25" x14ac:dyDescent="0.25">
      <c r="A554" s="42">
        <v>329</v>
      </c>
      <c r="B554" s="43" t="s">
        <v>54</v>
      </c>
      <c r="C554" s="62">
        <v>663.61</v>
      </c>
      <c r="D554" s="62">
        <v>350</v>
      </c>
      <c r="E554" s="147">
        <f t="shared" si="22"/>
        <v>52.74182125043324</v>
      </c>
      <c r="F554" s="62">
        <f t="shared" si="23"/>
        <v>1013.61</v>
      </c>
    </row>
    <row r="555" spans="1:6" ht="23.25" x14ac:dyDescent="0.25">
      <c r="A555" s="83">
        <v>3291</v>
      </c>
      <c r="B555" s="80" t="s">
        <v>145</v>
      </c>
      <c r="C555" s="62">
        <v>663.61</v>
      </c>
      <c r="D555" s="62">
        <v>350</v>
      </c>
      <c r="E555" s="147">
        <f t="shared" si="22"/>
        <v>52.74182125043324</v>
      </c>
      <c r="F555" s="62">
        <f t="shared" si="23"/>
        <v>1013.61</v>
      </c>
    </row>
    <row r="556" spans="1:6" x14ac:dyDescent="0.25">
      <c r="A556" s="83">
        <v>3292</v>
      </c>
      <c r="B556" s="80" t="s">
        <v>133</v>
      </c>
      <c r="C556" s="62">
        <v>0</v>
      </c>
      <c r="D556" s="62">
        <v>0</v>
      </c>
      <c r="E556" s="147" t="e">
        <f t="shared" si="22"/>
        <v>#DIV/0!</v>
      </c>
      <c r="F556" s="62">
        <f t="shared" si="23"/>
        <v>0</v>
      </c>
    </row>
    <row r="557" spans="1:6" ht="15.75" customHeight="1" x14ac:dyDescent="0.25">
      <c r="A557" s="83">
        <v>3293</v>
      </c>
      <c r="B557" s="80" t="s">
        <v>134</v>
      </c>
      <c r="C557" s="62">
        <v>0</v>
      </c>
      <c r="D557" s="62">
        <v>0</v>
      </c>
      <c r="E557" s="160" t="e">
        <f t="shared" si="22"/>
        <v>#DIV/0!</v>
      </c>
      <c r="F557" s="62">
        <f t="shared" si="23"/>
        <v>0</v>
      </c>
    </row>
    <row r="558" spans="1:6" ht="15.75" customHeight="1" x14ac:dyDescent="0.25">
      <c r="A558" s="83">
        <v>3294</v>
      </c>
      <c r="B558" s="80" t="s">
        <v>135</v>
      </c>
      <c r="C558" s="62">
        <v>0</v>
      </c>
      <c r="D558" s="62">
        <v>0</v>
      </c>
      <c r="E558" s="160" t="e">
        <f t="shared" si="22"/>
        <v>#DIV/0!</v>
      </c>
      <c r="F558" s="62">
        <f t="shared" si="23"/>
        <v>0</v>
      </c>
    </row>
    <row r="559" spans="1:6" x14ac:dyDescent="0.25">
      <c r="A559" s="83">
        <v>3295</v>
      </c>
      <c r="B559" s="80" t="s">
        <v>136</v>
      </c>
      <c r="C559" s="62">
        <v>0</v>
      </c>
      <c r="D559" s="62">
        <v>0</v>
      </c>
      <c r="E559" s="147" t="e">
        <f t="shared" si="22"/>
        <v>#DIV/0!</v>
      </c>
      <c r="F559" s="62">
        <f t="shared" si="23"/>
        <v>0</v>
      </c>
    </row>
    <row r="560" spans="1:6" x14ac:dyDescent="0.25">
      <c r="A560" s="83">
        <v>3296</v>
      </c>
      <c r="B560" s="80" t="s">
        <v>137</v>
      </c>
      <c r="C560" s="62">
        <v>0</v>
      </c>
      <c r="D560" s="62">
        <v>0</v>
      </c>
      <c r="E560" s="160" t="e">
        <f t="shared" si="22"/>
        <v>#DIV/0!</v>
      </c>
      <c r="F560" s="62">
        <f t="shared" si="23"/>
        <v>0</v>
      </c>
    </row>
    <row r="561" spans="1:9" x14ac:dyDescent="0.25">
      <c r="A561" s="83">
        <v>3299</v>
      </c>
      <c r="B561" s="80" t="s">
        <v>138</v>
      </c>
      <c r="C561" s="62">
        <v>0</v>
      </c>
      <c r="D561" s="62">
        <v>0</v>
      </c>
      <c r="E561" s="147" t="e">
        <f t="shared" si="22"/>
        <v>#DIV/0!</v>
      </c>
      <c r="F561" s="62">
        <f t="shared" si="23"/>
        <v>0</v>
      </c>
    </row>
    <row r="562" spans="1:9" x14ac:dyDescent="0.25">
      <c r="A562" s="40">
        <v>34</v>
      </c>
      <c r="B562" s="41" t="s">
        <v>55</v>
      </c>
      <c r="C562" s="62">
        <v>0</v>
      </c>
      <c r="D562" s="62">
        <v>0</v>
      </c>
      <c r="E562" s="147" t="e">
        <f t="shared" si="22"/>
        <v>#DIV/0!</v>
      </c>
      <c r="F562" s="62">
        <f t="shared" si="23"/>
        <v>0</v>
      </c>
    </row>
    <row r="563" spans="1:9" x14ac:dyDescent="0.25">
      <c r="A563" s="42">
        <v>343</v>
      </c>
      <c r="B563" s="43" t="s">
        <v>56</v>
      </c>
      <c r="C563" s="62">
        <v>0</v>
      </c>
      <c r="D563" s="62">
        <v>0</v>
      </c>
      <c r="E563" s="147" t="e">
        <f t="shared" si="22"/>
        <v>#DIV/0!</v>
      </c>
      <c r="F563" s="62">
        <f t="shared" si="23"/>
        <v>0</v>
      </c>
    </row>
    <row r="564" spans="1:9" x14ac:dyDescent="0.25">
      <c r="A564" s="83">
        <v>3431</v>
      </c>
      <c r="B564" s="81" t="s">
        <v>139</v>
      </c>
      <c r="C564" s="62">
        <v>0</v>
      </c>
      <c r="D564" s="62">
        <v>0</v>
      </c>
      <c r="E564" s="147" t="e">
        <f t="shared" si="22"/>
        <v>#DIV/0!</v>
      </c>
      <c r="F564" s="62">
        <f t="shared" si="23"/>
        <v>0</v>
      </c>
    </row>
    <row r="565" spans="1:9" x14ac:dyDescent="0.25">
      <c r="A565" s="83">
        <v>3433</v>
      </c>
      <c r="B565" s="80" t="s">
        <v>140</v>
      </c>
      <c r="C565" s="62">
        <v>0</v>
      </c>
      <c r="D565" s="62">
        <v>0</v>
      </c>
      <c r="E565" s="160" t="e">
        <f t="shared" si="22"/>
        <v>#DIV/0!</v>
      </c>
      <c r="F565" s="62">
        <f t="shared" si="23"/>
        <v>0</v>
      </c>
    </row>
    <row r="566" spans="1:9" x14ac:dyDescent="0.25">
      <c r="A566" s="98">
        <v>38</v>
      </c>
      <c r="B566" s="99" t="s">
        <v>146</v>
      </c>
      <c r="C566" s="62">
        <v>0</v>
      </c>
      <c r="D566" s="62">
        <v>536.53</v>
      </c>
      <c r="E566" s="160" t="e">
        <f t="shared" si="22"/>
        <v>#DIV/0!</v>
      </c>
      <c r="F566" s="62">
        <f t="shared" si="23"/>
        <v>536.53</v>
      </c>
      <c r="H566" s="85"/>
      <c r="I566" s="85"/>
    </row>
    <row r="567" spans="1:9" x14ac:dyDescent="0.25">
      <c r="A567" s="83">
        <v>381</v>
      </c>
      <c r="B567" s="80" t="s">
        <v>109</v>
      </c>
      <c r="C567" s="62">
        <v>0</v>
      </c>
      <c r="D567" s="62">
        <v>536.53</v>
      </c>
      <c r="E567" s="160" t="e">
        <f t="shared" si="22"/>
        <v>#DIV/0!</v>
      </c>
      <c r="F567" s="62">
        <f t="shared" si="23"/>
        <v>536.53</v>
      </c>
      <c r="H567" s="85"/>
      <c r="I567" s="85"/>
    </row>
    <row r="568" spans="1:9" x14ac:dyDescent="0.25">
      <c r="A568" s="83">
        <v>3812</v>
      </c>
      <c r="B568" s="80" t="s">
        <v>147</v>
      </c>
      <c r="C568" s="62">
        <v>0</v>
      </c>
      <c r="D568" s="62">
        <v>536.53</v>
      </c>
      <c r="E568" s="160" t="e">
        <f t="shared" si="22"/>
        <v>#DIV/0!</v>
      </c>
      <c r="F568" s="62">
        <f t="shared" si="23"/>
        <v>536.53</v>
      </c>
      <c r="H568" s="85"/>
      <c r="I568" s="85"/>
    </row>
    <row r="569" spans="1:9" x14ac:dyDescent="0.25">
      <c r="A569" s="42"/>
      <c r="B569" s="43"/>
      <c r="C569" s="62"/>
      <c r="D569" s="62"/>
      <c r="E569" s="147" t="e">
        <f t="shared" si="22"/>
        <v>#DIV/0!</v>
      </c>
      <c r="F569" s="62">
        <f t="shared" si="23"/>
        <v>0</v>
      </c>
    </row>
    <row r="570" spans="1:9" ht="39" x14ac:dyDescent="0.25">
      <c r="A570" s="45" t="s">
        <v>57</v>
      </c>
      <c r="B570" s="39" t="s">
        <v>68</v>
      </c>
      <c r="C570" s="88">
        <v>1274.1400000000001</v>
      </c>
      <c r="D570" s="88">
        <f>D571</f>
        <v>19419.57</v>
      </c>
      <c r="E570" s="161">
        <f t="shared" ref="E570:E601" si="24">D570/C570*100</f>
        <v>1524.1315710989372</v>
      </c>
      <c r="F570" s="62">
        <f t="shared" ref="F570:F601" si="25">C570+D570</f>
        <v>20693.71</v>
      </c>
    </row>
    <row r="571" spans="1:9" x14ac:dyDescent="0.25">
      <c r="A571" s="52"/>
      <c r="B571" s="44" t="s">
        <v>17</v>
      </c>
      <c r="C571" s="62">
        <v>1274.1400000000001</v>
      </c>
      <c r="D571" s="62">
        <f>D572</f>
        <v>19419.57</v>
      </c>
      <c r="E571" s="147">
        <f t="shared" si="24"/>
        <v>1524.1315710989372</v>
      </c>
      <c r="F571" s="62">
        <f t="shared" si="25"/>
        <v>20693.71</v>
      </c>
    </row>
    <row r="572" spans="1:9" x14ac:dyDescent="0.25">
      <c r="A572" s="40">
        <v>3</v>
      </c>
      <c r="B572" s="41" t="s">
        <v>18</v>
      </c>
      <c r="C572" s="62">
        <v>1274.1400000000001</v>
      </c>
      <c r="D572" s="62">
        <f>D573</f>
        <v>19419.57</v>
      </c>
      <c r="E572" s="147">
        <f t="shared" si="24"/>
        <v>1524.1315710989372</v>
      </c>
      <c r="F572" s="62">
        <f t="shared" si="25"/>
        <v>20693.71</v>
      </c>
    </row>
    <row r="573" spans="1:9" x14ac:dyDescent="0.25">
      <c r="A573" s="40">
        <v>32</v>
      </c>
      <c r="B573" s="41" t="s">
        <v>31</v>
      </c>
      <c r="C573" s="62">
        <v>1274.1400000000001</v>
      </c>
      <c r="D573" s="62">
        <f>D574+D578+D585+D595</f>
        <v>19419.57</v>
      </c>
      <c r="E573" s="147">
        <f t="shared" si="24"/>
        <v>1524.1315710989372</v>
      </c>
      <c r="F573" s="62">
        <f t="shared" si="25"/>
        <v>20693.71</v>
      </c>
    </row>
    <row r="574" spans="1:9" x14ac:dyDescent="0.25">
      <c r="A574" s="42">
        <v>321</v>
      </c>
      <c r="B574" s="43" t="s">
        <v>51</v>
      </c>
      <c r="C574" s="62">
        <v>0</v>
      </c>
      <c r="D574" s="62">
        <v>10000</v>
      </c>
      <c r="E574" s="147" t="e">
        <f t="shared" si="24"/>
        <v>#DIV/0!</v>
      </c>
      <c r="F574" s="62">
        <f t="shared" si="25"/>
        <v>10000</v>
      </c>
    </row>
    <row r="575" spans="1:9" x14ac:dyDescent="0.25">
      <c r="A575" s="82">
        <v>3211</v>
      </c>
      <c r="B575" s="78" t="s">
        <v>119</v>
      </c>
      <c r="C575" s="62">
        <v>0</v>
      </c>
      <c r="D575" s="62">
        <v>0</v>
      </c>
      <c r="E575" s="147" t="e">
        <f t="shared" si="24"/>
        <v>#DIV/0!</v>
      </c>
      <c r="F575" s="62">
        <f t="shared" si="25"/>
        <v>0</v>
      </c>
    </row>
    <row r="576" spans="1:9" x14ac:dyDescent="0.25">
      <c r="A576" s="83">
        <v>3212</v>
      </c>
      <c r="B576" s="79" t="s">
        <v>120</v>
      </c>
      <c r="C576" s="62">
        <v>0</v>
      </c>
      <c r="D576" s="62">
        <v>10000</v>
      </c>
      <c r="E576" s="160" t="e">
        <f t="shared" si="24"/>
        <v>#DIV/0!</v>
      </c>
      <c r="F576" s="62">
        <f t="shared" si="25"/>
        <v>10000</v>
      </c>
    </row>
    <row r="577" spans="1:6" x14ac:dyDescent="0.25">
      <c r="A577" s="83">
        <v>3213</v>
      </c>
      <c r="B577" s="79" t="s">
        <v>121</v>
      </c>
      <c r="C577" s="62">
        <v>0</v>
      </c>
      <c r="D577" s="62">
        <v>0</v>
      </c>
      <c r="E577" s="160" t="e">
        <f t="shared" si="24"/>
        <v>#DIV/0!</v>
      </c>
      <c r="F577" s="62">
        <f t="shared" si="25"/>
        <v>0</v>
      </c>
    </row>
    <row r="578" spans="1:6" x14ac:dyDescent="0.25">
      <c r="A578" s="42">
        <v>322</v>
      </c>
      <c r="B578" s="43" t="s">
        <v>52</v>
      </c>
      <c r="C578" s="62">
        <v>0</v>
      </c>
      <c r="D578" s="62">
        <f>D579+D580+D581+D582+D583+D584</f>
        <v>5374.67</v>
      </c>
      <c r="E578" s="147" t="e">
        <f t="shared" si="24"/>
        <v>#DIV/0!</v>
      </c>
      <c r="F578" s="62">
        <f t="shared" si="25"/>
        <v>5374.67</v>
      </c>
    </row>
    <row r="579" spans="1:6" x14ac:dyDescent="0.25">
      <c r="A579" s="83">
        <v>3221</v>
      </c>
      <c r="B579" s="79" t="s">
        <v>122</v>
      </c>
      <c r="C579" s="62">
        <v>0</v>
      </c>
      <c r="D579" s="62">
        <v>42.47</v>
      </c>
      <c r="E579" s="147" t="e">
        <f t="shared" si="24"/>
        <v>#DIV/0!</v>
      </c>
      <c r="F579" s="62">
        <f t="shared" si="25"/>
        <v>42.47</v>
      </c>
    </row>
    <row r="580" spans="1:6" x14ac:dyDescent="0.25">
      <c r="A580" s="83">
        <v>3222</v>
      </c>
      <c r="B580" s="79" t="s">
        <v>123</v>
      </c>
      <c r="C580" s="62">
        <v>0</v>
      </c>
      <c r="D580" s="62">
        <v>0</v>
      </c>
      <c r="E580" s="147" t="e">
        <f t="shared" si="24"/>
        <v>#DIV/0!</v>
      </c>
      <c r="F580" s="62">
        <f t="shared" si="25"/>
        <v>0</v>
      </c>
    </row>
    <row r="581" spans="1:6" x14ac:dyDescent="0.25">
      <c r="A581" s="83">
        <v>3223</v>
      </c>
      <c r="B581" s="79" t="s">
        <v>124</v>
      </c>
      <c r="C581" s="62">
        <v>0</v>
      </c>
      <c r="D581" s="62">
        <v>5000</v>
      </c>
      <c r="E581" s="147" t="e">
        <f t="shared" si="24"/>
        <v>#DIV/0!</v>
      </c>
      <c r="F581" s="62">
        <f t="shared" si="25"/>
        <v>5000</v>
      </c>
    </row>
    <row r="582" spans="1:6" x14ac:dyDescent="0.25">
      <c r="A582" s="83">
        <v>3224</v>
      </c>
      <c r="B582" s="79" t="s">
        <v>125</v>
      </c>
      <c r="C582" s="62">
        <v>0</v>
      </c>
      <c r="D582" s="62">
        <v>0</v>
      </c>
      <c r="E582" s="147" t="e">
        <f t="shared" si="24"/>
        <v>#DIV/0!</v>
      </c>
      <c r="F582" s="62">
        <f t="shared" si="25"/>
        <v>0</v>
      </c>
    </row>
    <row r="583" spans="1:6" x14ac:dyDescent="0.25">
      <c r="A583" s="83">
        <v>3225</v>
      </c>
      <c r="B583" s="79" t="s">
        <v>126</v>
      </c>
      <c r="C583" s="62">
        <v>0</v>
      </c>
      <c r="D583" s="62">
        <v>332.2</v>
      </c>
      <c r="E583" s="147" t="e">
        <f t="shared" si="24"/>
        <v>#DIV/0!</v>
      </c>
      <c r="F583" s="62">
        <f t="shared" si="25"/>
        <v>332.2</v>
      </c>
    </row>
    <row r="584" spans="1:6" x14ac:dyDescent="0.25">
      <c r="A584" s="83">
        <v>3227</v>
      </c>
      <c r="B584" s="79" t="s">
        <v>157</v>
      </c>
      <c r="C584" s="62">
        <v>0</v>
      </c>
      <c r="D584" s="62">
        <v>0</v>
      </c>
      <c r="E584" s="147" t="e">
        <f t="shared" si="24"/>
        <v>#DIV/0!</v>
      </c>
      <c r="F584" s="62">
        <f t="shared" si="25"/>
        <v>0</v>
      </c>
    </row>
    <row r="585" spans="1:6" x14ac:dyDescent="0.25">
      <c r="A585" s="42">
        <v>323</v>
      </c>
      <c r="B585" s="43" t="s">
        <v>53</v>
      </c>
      <c r="C585" s="62">
        <v>0</v>
      </c>
      <c r="D585" s="62">
        <f>D586+D587+D588+D589+D590+D591+D592+D593+D594</f>
        <v>3687.93</v>
      </c>
      <c r="E585" s="147" t="e">
        <f t="shared" si="24"/>
        <v>#DIV/0!</v>
      </c>
      <c r="F585" s="62">
        <f t="shared" si="25"/>
        <v>3687.93</v>
      </c>
    </row>
    <row r="586" spans="1:6" ht="15.75" customHeight="1" x14ac:dyDescent="0.25">
      <c r="A586" s="83">
        <v>3231</v>
      </c>
      <c r="B586" s="79" t="s">
        <v>127</v>
      </c>
      <c r="C586" s="62">
        <v>0</v>
      </c>
      <c r="D586" s="62">
        <v>24.5</v>
      </c>
      <c r="E586" s="147" t="e">
        <f t="shared" si="24"/>
        <v>#DIV/0!</v>
      </c>
      <c r="F586" s="62">
        <f t="shared" si="25"/>
        <v>24.5</v>
      </c>
    </row>
    <row r="587" spans="1:6" x14ac:dyDescent="0.25">
      <c r="A587" s="83">
        <v>3232</v>
      </c>
      <c r="B587" s="79" t="s">
        <v>128</v>
      </c>
      <c r="C587" s="62">
        <v>0</v>
      </c>
      <c r="D587" s="62">
        <v>0</v>
      </c>
      <c r="E587" s="147" t="e">
        <f t="shared" si="24"/>
        <v>#DIV/0!</v>
      </c>
      <c r="F587" s="62">
        <f t="shared" si="25"/>
        <v>0</v>
      </c>
    </row>
    <row r="588" spans="1:6" x14ac:dyDescent="0.25">
      <c r="A588" s="83">
        <v>3233</v>
      </c>
      <c r="B588" s="79" t="s">
        <v>158</v>
      </c>
      <c r="C588" s="62">
        <v>0</v>
      </c>
      <c r="D588" s="62">
        <v>0</v>
      </c>
      <c r="E588" s="147" t="e">
        <f t="shared" si="24"/>
        <v>#DIV/0!</v>
      </c>
      <c r="F588" s="62">
        <f t="shared" si="25"/>
        <v>0</v>
      </c>
    </row>
    <row r="589" spans="1:6" x14ac:dyDescent="0.25">
      <c r="A589" s="83">
        <v>3234</v>
      </c>
      <c r="B589" s="80" t="s">
        <v>129</v>
      </c>
      <c r="C589" s="62">
        <v>0</v>
      </c>
      <c r="D589" s="62">
        <v>500</v>
      </c>
      <c r="E589" s="147" t="e">
        <f t="shared" si="24"/>
        <v>#DIV/0!</v>
      </c>
      <c r="F589" s="62">
        <f t="shared" si="25"/>
        <v>500</v>
      </c>
    </row>
    <row r="590" spans="1:6" x14ac:dyDescent="0.25">
      <c r="A590" s="83">
        <v>3235</v>
      </c>
      <c r="B590" s="80" t="s">
        <v>144</v>
      </c>
      <c r="C590" s="62">
        <v>0</v>
      </c>
      <c r="D590" s="62">
        <v>0</v>
      </c>
      <c r="E590" s="147" t="e">
        <f t="shared" si="24"/>
        <v>#DIV/0!</v>
      </c>
      <c r="F590" s="62">
        <f t="shared" si="25"/>
        <v>0</v>
      </c>
    </row>
    <row r="591" spans="1:6" x14ac:dyDescent="0.25">
      <c r="A591" s="83">
        <v>3236</v>
      </c>
      <c r="B591" s="80" t="s">
        <v>159</v>
      </c>
      <c r="C591" s="62">
        <v>0</v>
      </c>
      <c r="D591" s="62">
        <v>1000</v>
      </c>
      <c r="E591" s="147" t="e">
        <f t="shared" si="24"/>
        <v>#DIV/0!</v>
      </c>
      <c r="F591" s="62">
        <f t="shared" si="25"/>
        <v>1000</v>
      </c>
    </row>
    <row r="592" spans="1:6" x14ac:dyDescent="0.25">
      <c r="A592" s="83">
        <v>3237</v>
      </c>
      <c r="B592" s="80" t="s">
        <v>130</v>
      </c>
      <c r="C592" s="62">
        <v>0</v>
      </c>
      <c r="D592" s="62">
        <v>2163.4299999999998</v>
      </c>
      <c r="E592" s="147" t="e">
        <f t="shared" si="24"/>
        <v>#DIV/0!</v>
      </c>
      <c r="F592" s="62">
        <f t="shared" si="25"/>
        <v>2163.4299999999998</v>
      </c>
    </row>
    <row r="593" spans="1:6" x14ac:dyDescent="0.25">
      <c r="A593" s="83">
        <v>3238</v>
      </c>
      <c r="B593" s="80" t="s">
        <v>131</v>
      </c>
      <c r="C593" s="62">
        <v>0</v>
      </c>
      <c r="D593" s="62">
        <v>0</v>
      </c>
      <c r="E593" s="147" t="e">
        <f t="shared" si="24"/>
        <v>#DIV/0!</v>
      </c>
      <c r="F593" s="62">
        <f t="shared" si="25"/>
        <v>0</v>
      </c>
    </row>
    <row r="594" spans="1:6" x14ac:dyDescent="0.25">
      <c r="A594" s="83">
        <v>3239</v>
      </c>
      <c r="B594" s="80" t="s">
        <v>132</v>
      </c>
      <c r="C594" s="62">
        <v>0</v>
      </c>
      <c r="D594" s="62">
        <v>0</v>
      </c>
      <c r="E594" s="147" t="e">
        <f t="shared" si="24"/>
        <v>#DIV/0!</v>
      </c>
      <c r="F594" s="62">
        <f t="shared" si="25"/>
        <v>0</v>
      </c>
    </row>
    <row r="595" spans="1:6" ht="26.25" x14ac:dyDescent="0.25">
      <c r="A595" s="42">
        <v>329</v>
      </c>
      <c r="B595" s="43" t="s">
        <v>54</v>
      </c>
      <c r="C595" s="62">
        <v>1274.1400000000001</v>
      </c>
      <c r="D595" s="62">
        <f>D596+D597+D598+D599+D600+D601+D602</f>
        <v>356.97</v>
      </c>
      <c r="E595" s="147">
        <f t="shared" si="24"/>
        <v>28.016544492755894</v>
      </c>
      <c r="F595" s="62">
        <f t="shared" si="25"/>
        <v>1631.1100000000001</v>
      </c>
    </row>
    <row r="596" spans="1:6" ht="23.25" x14ac:dyDescent="0.25">
      <c r="A596" s="83">
        <v>3291</v>
      </c>
      <c r="B596" s="80" t="s">
        <v>145</v>
      </c>
      <c r="C596" s="62">
        <v>1274.1400000000001</v>
      </c>
      <c r="D596" s="62">
        <v>0</v>
      </c>
      <c r="E596" s="147">
        <f t="shared" si="24"/>
        <v>0</v>
      </c>
      <c r="F596" s="62">
        <f t="shared" si="25"/>
        <v>1274.1400000000001</v>
      </c>
    </row>
    <row r="597" spans="1:6" x14ac:dyDescent="0.25">
      <c r="A597" s="83">
        <v>3292</v>
      </c>
      <c r="B597" s="80" t="s">
        <v>133</v>
      </c>
      <c r="C597" s="62">
        <v>0</v>
      </c>
      <c r="D597" s="62">
        <v>0</v>
      </c>
      <c r="E597" s="147" t="e">
        <f t="shared" si="24"/>
        <v>#DIV/0!</v>
      </c>
      <c r="F597" s="62">
        <f t="shared" si="25"/>
        <v>0</v>
      </c>
    </row>
    <row r="598" spans="1:6" ht="15.75" customHeight="1" x14ac:dyDescent="0.25">
      <c r="A598" s="83">
        <v>3293</v>
      </c>
      <c r="B598" s="80" t="s">
        <v>134</v>
      </c>
      <c r="C598" s="62">
        <v>0</v>
      </c>
      <c r="D598" s="62">
        <v>78.97</v>
      </c>
      <c r="E598" s="160" t="e">
        <f t="shared" si="24"/>
        <v>#DIV/0!</v>
      </c>
      <c r="F598" s="62">
        <f t="shared" si="25"/>
        <v>78.97</v>
      </c>
    </row>
    <row r="599" spans="1:6" ht="15.75" customHeight="1" x14ac:dyDescent="0.25">
      <c r="A599" s="83">
        <v>3294</v>
      </c>
      <c r="B599" s="80" t="s">
        <v>135</v>
      </c>
      <c r="C599" s="62">
        <v>0</v>
      </c>
      <c r="D599" s="62">
        <v>0</v>
      </c>
      <c r="E599" s="147" t="e">
        <f t="shared" si="24"/>
        <v>#DIV/0!</v>
      </c>
      <c r="F599" s="62">
        <f t="shared" si="25"/>
        <v>0</v>
      </c>
    </row>
    <row r="600" spans="1:6" x14ac:dyDescent="0.25">
      <c r="A600" s="83">
        <v>3295</v>
      </c>
      <c r="B600" s="80" t="s">
        <v>136</v>
      </c>
      <c r="C600" s="62">
        <v>0</v>
      </c>
      <c r="D600" s="62">
        <v>0</v>
      </c>
      <c r="E600" s="160" t="e">
        <f t="shared" si="24"/>
        <v>#DIV/0!</v>
      </c>
      <c r="F600" s="62">
        <f t="shared" si="25"/>
        <v>0</v>
      </c>
    </row>
    <row r="601" spans="1:6" x14ac:dyDescent="0.25">
      <c r="A601" s="83">
        <v>3296</v>
      </c>
      <c r="B601" s="80" t="s">
        <v>137</v>
      </c>
      <c r="C601" s="62">
        <v>0</v>
      </c>
      <c r="D601" s="62">
        <v>0</v>
      </c>
      <c r="E601" s="147" t="e">
        <f t="shared" si="24"/>
        <v>#DIV/0!</v>
      </c>
      <c r="F601" s="62">
        <f t="shared" si="25"/>
        <v>0</v>
      </c>
    </row>
    <row r="602" spans="1:6" x14ac:dyDescent="0.25">
      <c r="A602" s="83">
        <v>3299</v>
      </c>
      <c r="B602" s="80" t="s">
        <v>138</v>
      </c>
      <c r="C602" s="62">
        <v>0</v>
      </c>
      <c r="D602" s="62">
        <v>278</v>
      </c>
      <c r="E602" s="160" t="e">
        <f t="shared" ref="E602:E633" si="26">D602/C602*100</f>
        <v>#DIV/0!</v>
      </c>
      <c r="F602" s="62">
        <f t="shared" ref="F602:F633" si="27">C602+D602</f>
        <v>278</v>
      </c>
    </row>
    <row r="603" spans="1:6" ht="26.25" x14ac:dyDescent="0.25">
      <c r="A603" s="40">
        <v>4</v>
      </c>
      <c r="B603" s="41" t="s">
        <v>20</v>
      </c>
      <c r="C603" s="62">
        <v>0</v>
      </c>
      <c r="D603" s="62">
        <v>0</v>
      </c>
      <c r="E603" s="147" t="e">
        <f t="shared" si="26"/>
        <v>#DIV/0!</v>
      </c>
      <c r="F603" s="62">
        <f t="shared" si="27"/>
        <v>0</v>
      </c>
    </row>
    <row r="604" spans="1:6" ht="39" x14ac:dyDescent="0.25">
      <c r="A604" s="40">
        <v>42</v>
      </c>
      <c r="B604" s="41" t="s">
        <v>41</v>
      </c>
      <c r="C604" s="62">
        <v>0</v>
      </c>
      <c r="D604" s="62">
        <v>0</v>
      </c>
      <c r="E604" s="160" t="e">
        <f t="shared" si="26"/>
        <v>#DIV/0!</v>
      </c>
      <c r="F604" s="62">
        <f t="shared" si="27"/>
        <v>0</v>
      </c>
    </row>
    <row r="605" spans="1:6" x14ac:dyDescent="0.25">
      <c r="A605" s="42">
        <v>421</v>
      </c>
      <c r="B605" s="43" t="s">
        <v>59</v>
      </c>
      <c r="C605" s="62">
        <v>0</v>
      </c>
      <c r="D605" s="62">
        <v>0</v>
      </c>
      <c r="E605" s="147" t="e">
        <f t="shared" si="26"/>
        <v>#DIV/0!</v>
      </c>
      <c r="F605" s="62">
        <f t="shared" si="27"/>
        <v>0</v>
      </c>
    </row>
    <row r="606" spans="1:6" x14ac:dyDescent="0.25">
      <c r="A606" s="83">
        <v>4212</v>
      </c>
      <c r="B606" s="91" t="s">
        <v>162</v>
      </c>
      <c r="C606" s="62">
        <v>0</v>
      </c>
      <c r="D606" s="62">
        <v>0</v>
      </c>
      <c r="E606" s="160" t="e">
        <f t="shared" si="26"/>
        <v>#DIV/0!</v>
      </c>
      <c r="F606" s="62">
        <f t="shared" si="27"/>
        <v>0</v>
      </c>
    </row>
    <row r="607" spans="1:6" x14ac:dyDescent="0.25">
      <c r="A607" s="42">
        <v>422</v>
      </c>
      <c r="B607" s="43" t="s">
        <v>60</v>
      </c>
      <c r="C607" s="62">
        <v>0</v>
      </c>
      <c r="D607" s="62">
        <v>0</v>
      </c>
      <c r="E607" s="147" t="e">
        <f t="shared" si="26"/>
        <v>#DIV/0!</v>
      </c>
      <c r="F607" s="62">
        <f t="shared" si="27"/>
        <v>0</v>
      </c>
    </row>
    <row r="608" spans="1:6" x14ac:dyDescent="0.25">
      <c r="A608" s="83">
        <v>4221</v>
      </c>
      <c r="B608" s="91" t="s">
        <v>153</v>
      </c>
      <c r="C608" s="62">
        <v>0</v>
      </c>
      <c r="D608" s="62">
        <v>0</v>
      </c>
      <c r="E608" s="160" t="e">
        <f t="shared" si="26"/>
        <v>#DIV/0!</v>
      </c>
      <c r="F608" s="62">
        <f t="shared" si="27"/>
        <v>0</v>
      </c>
    </row>
    <row r="609" spans="1:6" x14ac:dyDescent="0.25">
      <c r="A609" s="83">
        <v>4226</v>
      </c>
      <c r="B609" s="91" t="s">
        <v>154</v>
      </c>
      <c r="C609" s="62">
        <v>0</v>
      </c>
      <c r="D609" s="62">
        <v>0</v>
      </c>
      <c r="E609" s="147" t="e">
        <f t="shared" si="26"/>
        <v>#DIV/0!</v>
      </c>
      <c r="F609" s="62">
        <f t="shared" si="27"/>
        <v>0</v>
      </c>
    </row>
    <row r="610" spans="1:6" ht="23.25" x14ac:dyDescent="0.25">
      <c r="A610" s="83">
        <v>4227</v>
      </c>
      <c r="B610" s="80" t="s">
        <v>148</v>
      </c>
      <c r="C610" s="62">
        <v>0</v>
      </c>
      <c r="D610" s="62">
        <v>0</v>
      </c>
      <c r="E610" s="160" t="e">
        <f t="shared" si="26"/>
        <v>#DIV/0!</v>
      </c>
      <c r="F610" s="62">
        <f t="shared" si="27"/>
        <v>0</v>
      </c>
    </row>
    <row r="611" spans="1:6" ht="26.25" x14ac:dyDescent="0.25">
      <c r="A611" s="42">
        <v>424</v>
      </c>
      <c r="B611" s="43" t="s">
        <v>61</v>
      </c>
      <c r="C611" s="62">
        <v>0</v>
      </c>
      <c r="D611" s="62">
        <v>0</v>
      </c>
      <c r="E611" s="147" t="e">
        <f t="shared" si="26"/>
        <v>#DIV/0!</v>
      </c>
      <c r="F611" s="62">
        <f t="shared" si="27"/>
        <v>0</v>
      </c>
    </row>
    <row r="612" spans="1:6" x14ac:dyDescent="0.25">
      <c r="A612" s="83">
        <v>4241</v>
      </c>
      <c r="B612" s="80" t="s">
        <v>161</v>
      </c>
      <c r="C612" s="62">
        <v>0</v>
      </c>
      <c r="D612" s="62">
        <v>0</v>
      </c>
      <c r="E612" s="160" t="e">
        <f t="shared" si="26"/>
        <v>#DIV/0!</v>
      </c>
      <c r="F612" s="62">
        <f t="shared" si="27"/>
        <v>0</v>
      </c>
    </row>
    <row r="613" spans="1:6" x14ac:dyDescent="0.25">
      <c r="A613" s="40"/>
      <c r="B613" s="41"/>
      <c r="C613" s="62"/>
      <c r="D613" s="62"/>
      <c r="E613" s="147" t="e">
        <f t="shared" si="26"/>
        <v>#DIV/0!</v>
      </c>
      <c r="F613" s="62">
        <f t="shared" si="27"/>
        <v>0</v>
      </c>
    </row>
    <row r="614" spans="1:6" x14ac:dyDescent="0.25">
      <c r="A614" s="45" t="s">
        <v>69</v>
      </c>
      <c r="B614" s="39" t="s">
        <v>70</v>
      </c>
      <c r="C614" s="88">
        <v>2309.38</v>
      </c>
      <c r="D614" s="88">
        <v>-2309.38</v>
      </c>
      <c r="E614" s="147">
        <f t="shared" si="26"/>
        <v>-100</v>
      </c>
      <c r="F614" s="62">
        <f t="shared" si="27"/>
        <v>0</v>
      </c>
    </row>
    <row r="615" spans="1:6" x14ac:dyDescent="0.25">
      <c r="A615" s="52"/>
      <c r="B615" s="44" t="s">
        <v>17</v>
      </c>
      <c r="C615" s="62">
        <v>2309.38</v>
      </c>
      <c r="D615" s="62">
        <v>-2309.38</v>
      </c>
      <c r="E615" s="161">
        <f t="shared" si="26"/>
        <v>-100</v>
      </c>
      <c r="F615" s="62">
        <f t="shared" si="27"/>
        <v>0</v>
      </c>
    </row>
    <row r="616" spans="1:6" x14ac:dyDescent="0.25">
      <c r="A616" s="40">
        <v>3</v>
      </c>
      <c r="B616" s="41" t="s">
        <v>18</v>
      </c>
      <c r="C616" s="62">
        <v>2309.38</v>
      </c>
      <c r="D616" s="88">
        <v>-2309.38</v>
      </c>
      <c r="E616" s="147">
        <f t="shared" si="26"/>
        <v>-100</v>
      </c>
      <c r="F616" s="62">
        <f t="shared" si="27"/>
        <v>0</v>
      </c>
    </row>
    <row r="617" spans="1:6" x14ac:dyDescent="0.25">
      <c r="A617" s="40">
        <v>31</v>
      </c>
      <c r="B617" s="41" t="s">
        <v>19</v>
      </c>
      <c r="C617" s="62">
        <v>2309.38</v>
      </c>
      <c r="D617" s="62">
        <v>-2309.38</v>
      </c>
      <c r="E617" s="161">
        <f t="shared" si="26"/>
        <v>-100</v>
      </c>
      <c r="F617" s="62">
        <f t="shared" si="27"/>
        <v>0</v>
      </c>
    </row>
    <row r="618" spans="1:6" x14ac:dyDescent="0.25">
      <c r="A618" s="42">
        <v>311</v>
      </c>
      <c r="B618" s="43" t="s">
        <v>48</v>
      </c>
      <c r="C618" s="62">
        <v>0</v>
      </c>
      <c r="D618" s="62">
        <v>0</v>
      </c>
      <c r="E618" s="147" t="e">
        <f t="shared" si="26"/>
        <v>#DIV/0!</v>
      </c>
      <c r="F618" s="62">
        <f t="shared" si="27"/>
        <v>0</v>
      </c>
    </row>
    <row r="619" spans="1:6" x14ac:dyDescent="0.25">
      <c r="A619" s="82">
        <v>3111</v>
      </c>
      <c r="B619" s="78" t="s">
        <v>117</v>
      </c>
      <c r="C619" s="62">
        <v>0</v>
      </c>
      <c r="D619" s="62">
        <v>0</v>
      </c>
      <c r="E619" s="161" t="e">
        <f t="shared" si="26"/>
        <v>#DIV/0!</v>
      </c>
      <c r="F619" s="62">
        <f t="shared" si="27"/>
        <v>0</v>
      </c>
    </row>
    <row r="620" spans="1:6" x14ac:dyDescent="0.25">
      <c r="A620" s="82">
        <v>3113</v>
      </c>
      <c r="B620" s="78" t="s">
        <v>141</v>
      </c>
      <c r="C620" s="62">
        <v>0</v>
      </c>
      <c r="D620" s="62">
        <v>0</v>
      </c>
      <c r="E620" s="147" t="e">
        <f t="shared" si="26"/>
        <v>#DIV/0!</v>
      </c>
      <c r="F620" s="62">
        <f t="shared" si="27"/>
        <v>0</v>
      </c>
    </row>
    <row r="621" spans="1:6" x14ac:dyDescent="0.25">
      <c r="A621" s="82">
        <v>3114</v>
      </c>
      <c r="B621" s="78" t="s">
        <v>142</v>
      </c>
      <c r="C621" s="62">
        <v>0</v>
      </c>
      <c r="D621" s="62">
        <v>0</v>
      </c>
      <c r="E621" s="161" t="e">
        <f t="shared" si="26"/>
        <v>#DIV/0!</v>
      </c>
      <c r="F621" s="62">
        <f t="shared" si="27"/>
        <v>0</v>
      </c>
    </row>
    <row r="622" spans="1:6" x14ac:dyDescent="0.25">
      <c r="A622" s="42">
        <v>312</v>
      </c>
      <c r="B622" s="43" t="s">
        <v>49</v>
      </c>
      <c r="C622" s="62">
        <v>2309.38</v>
      </c>
      <c r="D622" s="62">
        <v>-2309.38</v>
      </c>
      <c r="E622" s="147">
        <f t="shared" si="26"/>
        <v>-100</v>
      </c>
      <c r="F622" s="62">
        <f t="shared" si="27"/>
        <v>0</v>
      </c>
    </row>
    <row r="623" spans="1:6" x14ac:dyDescent="0.25">
      <c r="A623" s="82">
        <v>3121</v>
      </c>
      <c r="B623" s="78" t="s">
        <v>49</v>
      </c>
      <c r="C623" s="62">
        <v>2309.38</v>
      </c>
      <c r="D623" s="62">
        <v>-2309.38</v>
      </c>
      <c r="E623" s="161">
        <f t="shared" si="26"/>
        <v>-100</v>
      </c>
      <c r="F623" s="62">
        <f t="shared" si="27"/>
        <v>0</v>
      </c>
    </row>
    <row r="624" spans="1:6" x14ac:dyDescent="0.25">
      <c r="A624" s="42">
        <v>313</v>
      </c>
      <c r="B624" s="43" t="s">
        <v>50</v>
      </c>
      <c r="C624" s="62">
        <v>0</v>
      </c>
      <c r="D624" s="62">
        <v>0</v>
      </c>
      <c r="E624" s="147" t="e">
        <f t="shared" si="26"/>
        <v>#DIV/0!</v>
      </c>
      <c r="F624" s="62">
        <f t="shared" si="27"/>
        <v>0</v>
      </c>
    </row>
    <row r="625" spans="1:6" x14ac:dyDescent="0.25">
      <c r="A625" s="82">
        <v>3132</v>
      </c>
      <c r="B625" s="78" t="s">
        <v>118</v>
      </c>
      <c r="C625" s="62">
        <v>0</v>
      </c>
      <c r="D625" s="62">
        <v>0</v>
      </c>
      <c r="E625" s="161" t="e">
        <f t="shared" si="26"/>
        <v>#DIV/0!</v>
      </c>
      <c r="F625" s="62">
        <f t="shared" si="27"/>
        <v>0</v>
      </c>
    </row>
    <row r="626" spans="1:6" ht="22.5" x14ac:dyDescent="0.25">
      <c r="A626" s="82">
        <v>3133</v>
      </c>
      <c r="B626" s="78" t="s">
        <v>143</v>
      </c>
      <c r="C626" s="62">
        <v>0</v>
      </c>
      <c r="D626" s="62">
        <v>0</v>
      </c>
      <c r="E626" s="147" t="e">
        <f t="shared" si="26"/>
        <v>#DIV/0!</v>
      </c>
      <c r="F626" s="62">
        <f t="shared" si="27"/>
        <v>0</v>
      </c>
    </row>
    <row r="627" spans="1:6" x14ac:dyDescent="0.25">
      <c r="A627" s="40">
        <v>32</v>
      </c>
      <c r="B627" s="41" t="s">
        <v>31</v>
      </c>
      <c r="C627" s="62">
        <v>0</v>
      </c>
      <c r="D627" s="62">
        <v>0</v>
      </c>
      <c r="E627" s="161" t="e">
        <f t="shared" si="26"/>
        <v>#DIV/0!</v>
      </c>
      <c r="F627" s="62">
        <f t="shared" si="27"/>
        <v>0</v>
      </c>
    </row>
    <row r="628" spans="1:6" x14ac:dyDescent="0.25">
      <c r="A628" s="42">
        <v>322</v>
      </c>
      <c r="B628" s="43" t="s">
        <v>52</v>
      </c>
      <c r="C628" s="62">
        <v>0</v>
      </c>
      <c r="D628" s="62">
        <v>0</v>
      </c>
      <c r="E628" s="147" t="e">
        <f t="shared" si="26"/>
        <v>#DIV/0!</v>
      </c>
      <c r="F628" s="62">
        <f t="shared" si="27"/>
        <v>0</v>
      </c>
    </row>
    <row r="629" spans="1:6" x14ac:dyDescent="0.25">
      <c r="A629" s="83">
        <v>3221</v>
      </c>
      <c r="B629" s="79" t="s">
        <v>122</v>
      </c>
      <c r="C629" s="62">
        <v>0</v>
      </c>
      <c r="D629" s="62">
        <v>0</v>
      </c>
      <c r="E629" s="161" t="e">
        <f t="shared" si="26"/>
        <v>#DIV/0!</v>
      </c>
      <c r="F629" s="62">
        <f t="shared" si="27"/>
        <v>0</v>
      </c>
    </row>
    <row r="630" spans="1:6" x14ac:dyDescent="0.25">
      <c r="A630" s="83">
        <v>3222</v>
      </c>
      <c r="B630" s="79" t="s">
        <v>123</v>
      </c>
      <c r="C630" s="62">
        <v>0</v>
      </c>
      <c r="D630" s="62">
        <v>0</v>
      </c>
      <c r="E630" s="147" t="e">
        <f t="shared" si="26"/>
        <v>#DIV/0!</v>
      </c>
      <c r="F630" s="62">
        <f t="shared" si="27"/>
        <v>0</v>
      </c>
    </row>
    <row r="631" spans="1:6" x14ac:dyDescent="0.25">
      <c r="A631" s="83">
        <v>3223</v>
      </c>
      <c r="B631" s="79" t="s">
        <v>124</v>
      </c>
      <c r="C631" s="62">
        <v>0</v>
      </c>
      <c r="D631" s="62">
        <v>0</v>
      </c>
      <c r="E631" s="161" t="e">
        <f t="shared" si="26"/>
        <v>#DIV/0!</v>
      </c>
      <c r="F631" s="62">
        <f t="shared" si="27"/>
        <v>0</v>
      </c>
    </row>
    <row r="632" spans="1:6" x14ac:dyDescent="0.25">
      <c r="A632" s="83">
        <v>3224</v>
      </c>
      <c r="B632" s="79" t="s">
        <v>125</v>
      </c>
      <c r="C632" s="62">
        <v>0</v>
      </c>
      <c r="D632" s="62">
        <v>0</v>
      </c>
      <c r="E632" s="147" t="e">
        <f t="shared" si="26"/>
        <v>#DIV/0!</v>
      </c>
      <c r="F632" s="62">
        <f t="shared" si="27"/>
        <v>0</v>
      </c>
    </row>
    <row r="633" spans="1:6" x14ac:dyDescent="0.25">
      <c r="A633" s="83">
        <v>3225</v>
      </c>
      <c r="B633" s="79" t="s">
        <v>126</v>
      </c>
      <c r="C633" s="62">
        <v>0</v>
      </c>
      <c r="D633" s="62">
        <v>0</v>
      </c>
      <c r="E633" s="161" t="e">
        <f t="shared" si="26"/>
        <v>#DIV/0!</v>
      </c>
      <c r="F633" s="62">
        <f t="shared" si="27"/>
        <v>0</v>
      </c>
    </row>
    <row r="634" spans="1:6" x14ac:dyDescent="0.25">
      <c r="A634" s="83">
        <v>3227</v>
      </c>
      <c r="B634" s="79" t="s">
        <v>157</v>
      </c>
      <c r="C634" s="62">
        <v>0</v>
      </c>
      <c r="D634" s="62">
        <v>0</v>
      </c>
      <c r="E634" s="147" t="e">
        <f t="shared" ref="E634:E654" si="28">D634/C634*100</f>
        <v>#DIV/0!</v>
      </c>
      <c r="F634" s="62">
        <f t="shared" ref="F634:F654" si="29">C634+D634</f>
        <v>0</v>
      </c>
    </row>
    <row r="635" spans="1:6" x14ac:dyDescent="0.25">
      <c r="A635" s="42">
        <v>323</v>
      </c>
      <c r="B635" s="43" t="s">
        <v>53</v>
      </c>
      <c r="C635" s="62">
        <v>0</v>
      </c>
      <c r="D635" s="62">
        <v>0</v>
      </c>
      <c r="E635" s="161" t="e">
        <f t="shared" si="28"/>
        <v>#DIV/0!</v>
      </c>
      <c r="F635" s="62">
        <f t="shared" si="29"/>
        <v>0</v>
      </c>
    </row>
    <row r="636" spans="1:6" ht="15.75" customHeight="1" x14ac:dyDescent="0.25">
      <c r="A636" s="83">
        <v>3231</v>
      </c>
      <c r="B636" s="79" t="s">
        <v>127</v>
      </c>
      <c r="C636" s="62">
        <v>0</v>
      </c>
      <c r="D636" s="62">
        <v>0</v>
      </c>
      <c r="E636" s="147" t="e">
        <f t="shared" si="28"/>
        <v>#DIV/0!</v>
      </c>
      <c r="F636" s="62">
        <f t="shared" si="29"/>
        <v>0</v>
      </c>
    </row>
    <row r="637" spans="1:6" x14ac:dyDescent="0.25">
      <c r="A637" s="83">
        <v>3232</v>
      </c>
      <c r="B637" s="79" t="s">
        <v>128</v>
      </c>
      <c r="C637" s="62">
        <v>0</v>
      </c>
      <c r="D637" s="62">
        <v>0</v>
      </c>
      <c r="E637" s="161" t="e">
        <f t="shared" si="28"/>
        <v>#DIV/0!</v>
      </c>
      <c r="F637" s="62">
        <f t="shared" si="29"/>
        <v>0</v>
      </c>
    </row>
    <row r="638" spans="1:6" x14ac:dyDescent="0.25">
      <c r="A638" s="83">
        <v>3233</v>
      </c>
      <c r="B638" s="79" t="s">
        <v>158</v>
      </c>
      <c r="C638" s="62">
        <v>0</v>
      </c>
      <c r="D638" s="62">
        <v>0</v>
      </c>
      <c r="E638" s="147" t="e">
        <f t="shared" si="28"/>
        <v>#DIV/0!</v>
      </c>
      <c r="F638" s="62">
        <f t="shared" si="29"/>
        <v>0</v>
      </c>
    </row>
    <row r="639" spans="1:6" x14ac:dyDescent="0.25">
      <c r="A639" s="83">
        <v>3234</v>
      </c>
      <c r="B639" s="80" t="s">
        <v>129</v>
      </c>
      <c r="C639" s="62">
        <v>0</v>
      </c>
      <c r="D639" s="62">
        <v>0</v>
      </c>
      <c r="E639" s="161" t="e">
        <f t="shared" si="28"/>
        <v>#DIV/0!</v>
      </c>
      <c r="F639" s="62">
        <f t="shared" si="29"/>
        <v>0</v>
      </c>
    </row>
    <row r="640" spans="1:6" x14ac:dyDescent="0.25">
      <c r="A640" s="83">
        <v>3235</v>
      </c>
      <c r="B640" s="80" t="s">
        <v>144</v>
      </c>
      <c r="C640" s="62">
        <v>0</v>
      </c>
      <c r="D640" s="62">
        <v>0</v>
      </c>
      <c r="E640" s="147" t="e">
        <f t="shared" si="28"/>
        <v>#DIV/0!</v>
      </c>
      <c r="F640" s="62">
        <f t="shared" si="29"/>
        <v>0</v>
      </c>
    </row>
    <row r="641" spans="1:6" x14ac:dyDescent="0.25">
      <c r="A641" s="83">
        <v>3236</v>
      </c>
      <c r="B641" s="80" t="s">
        <v>159</v>
      </c>
      <c r="C641" s="62">
        <v>0</v>
      </c>
      <c r="D641" s="62">
        <v>0</v>
      </c>
      <c r="E641" s="161" t="e">
        <f t="shared" si="28"/>
        <v>#DIV/0!</v>
      </c>
      <c r="F641" s="62">
        <f t="shared" si="29"/>
        <v>0</v>
      </c>
    </row>
    <row r="642" spans="1:6" x14ac:dyDescent="0.25">
      <c r="A642" s="83">
        <v>3237</v>
      </c>
      <c r="B642" s="80" t="s">
        <v>130</v>
      </c>
      <c r="C642" s="62">
        <v>0</v>
      </c>
      <c r="D642" s="62">
        <v>0</v>
      </c>
      <c r="E642" s="147" t="e">
        <f t="shared" si="28"/>
        <v>#DIV/0!</v>
      </c>
      <c r="F642" s="62">
        <f t="shared" si="29"/>
        <v>0</v>
      </c>
    </row>
    <row r="643" spans="1:6" x14ac:dyDescent="0.25">
      <c r="A643" s="83">
        <v>3238</v>
      </c>
      <c r="B643" s="80" t="s">
        <v>131</v>
      </c>
      <c r="C643" s="62">
        <v>0</v>
      </c>
      <c r="D643" s="62">
        <v>0</v>
      </c>
      <c r="E643" s="161" t="e">
        <f t="shared" si="28"/>
        <v>#DIV/0!</v>
      </c>
      <c r="F643" s="62">
        <f t="shared" si="29"/>
        <v>0</v>
      </c>
    </row>
    <row r="644" spans="1:6" x14ac:dyDescent="0.25">
      <c r="A644" s="83">
        <v>3239</v>
      </c>
      <c r="B644" s="80" t="s">
        <v>132</v>
      </c>
      <c r="C644" s="62">
        <v>0</v>
      </c>
      <c r="D644" s="62">
        <v>0</v>
      </c>
      <c r="E644" s="147" t="e">
        <f t="shared" si="28"/>
        <v>#DIV/0!</v>
      </c>
      <c r="F644" s="62">
        <f t="shared" si="29"/>
        <v>0</v>
      </c>
    </row>
    <row r="645" spans="1:6" ht="26.25" x14ac:dyDescent="0.25">
      <c r="A645" s="40">
        <v>4</v>
      </c>
      <c r="B645" s="41" t="s">
        <v>20</v>
      </c>
      <c r="C645" s="62">
        <v>0</v>
      </c>
      <c r="D645" s="62">
        <v>0</v>
      </c>
      <c r="E645" s="161" t="e">
        <f t="shared" si="28"/>
        <v>#DIV/0!</v>
      </c>
      <c r="F645" s="62">
        <f t="shared" si="29"/>
        <v>0</v>
      </c>
    </row>
    <row r="646" spans="1:6" ht="39" x14ac:dyDescent="0.25">
      <c r="A646" s="40">
        <v>42</v>
      </c>
      <c r="B646" s="41" t="s">
        <v>41</v>
      </c>
      <c r="C646" s="62">
        <v>0</v>
      </c>
      <c r="D646" s="62">
        <v>0</v>
      </c>
      <c r="E646" s="147" t="e">
        <f t="shared" si="28"/>
        <v>#DIV/0!</v>
      </c>
      <c r="F646" s="62">
        <f t="shared" si="29"/>
        <v>0</v>
      </c>
    </row>
    <row r="647" spans="1:6" x14ac:dyDescent="0.25">
      <c r="A647" s="42">
        <v>421</v>
      </c>
      <c r="B647" s="43" t="s">
        <v>59</v>
      </c>
      <c r="C647" s="62">
        <v>0</v>
      </c>
      <c r="D647" s="62">
        <v>0</v>
      </c>
      <c r="E647" s="161" t="e">
        <f t="shared" si="28"/>
        <v>#DIV/0!</v>
      </c>
      <c r="F647" s="62">
        <f t="shared" si="29"/>
        <v>0</v>
      </c>
    </row>
    <row r="648" spans="1:6" x14ac:dyDescent="0.25">
      <c r="A648" s="83">
        <v>4212</v>
      </c>
      <c r="B648" s="91" t="s">
        <v>162</v>
      </c>
      <c r="C648" s="62">
        <v>0</v>
      </c>
      <c r="D648" s="62">
        <v>0</v>
      </c>
      <c r="E648" s="147" t="e">
        <f t="shared" si="28"/>
        <v>#DIV/0!</v>
      </c>
      <c r="F648" s="62">
        <f t="shared" si="29"/>
        <v>0</v>
      </c>
    </row>
    <row r="649" spans="1:6" x14ac:dyDescent="0.25">
      <c r="A649" s="42">
        <v>422</v>
      </c>
      <c r="B649" s="43" t="s">
        <v>60</v>
      </c>
      <c r="C649" s="62">
        <v>0</v>
      </c>
      <c r="D649" s="62">
        <v>0</v>
      </c>
      <c r="E649" s="161" t="e">
        <f t="shared" si="28"/>
        <v>#DIV/0!</v>
      </c>
      <c r="F649" s="62">
        <f t="shared" si="29"/>
        <v>0</v>
      </c>
    </row>
    <row r="650" spans="1:6" x14ac:dyDescent="0.25">
      <c r="A650" s="83">
        <v>4221</v>
      </c>
      <c r="B650" s="91" t="s">
        <v>153</v>
      </c>
      <c r="C650" s="62">
        <v>0</v>
      </c>
      <c r="D650" s="62">
        <v>0</v>
      </c>
      <c r="E650" s="147" t="e">
        <f t="shared" si="28"/>
        <v>#DIV/0!</v>
      </c>
      <c r="F650" s="62">
        <f t="shared" si="29"/>
        <v>0</v>
      </c>
    </row>
    <row r="651" spans="1:6" x14ac:dyDescent="0.25">
      <c r="A651" s="83">
        <v>4226</v>
      </c>
      <c r="B651" s="91" t="s">
        <v>154</v>
      </c>
      <c r="C651" s="62">
        <v>0</v>
      </c>
      <c r="D651" s="62">
        <v>0</v>
      </c>
      <c r="E651" s="161" t="e">
        <f t="shared" si="28"/>
        <v>#DIV/0!</v>
      </c>
      <c r="F651" s="62">
        <f t="shared" si="29"/>
        <v>0</v>
      </c>
    </row>
    <row r="652" spans="1:6" ht="23.25" x14ac:dyDescent="0.25">
      <c r="A652" s="83">
        <v>4227</v>
      </c>
      <c r="B652" s="80" t="s">
        <v>148</v>
      </c>
      <c r="C652" s="62">
        <v>0</v>
      </c>
      <c r="D652" s="62">
        <v>0</v>
      </c>
      <c r="E652" s="147" t="e">
        <f t="shared" si="28"/>
        <v>#DIV/0!</v>
      </c>
      <c r="F652" s="62">
        <f t="shared" si="29"/>
        <v>0</v>
      </c>
    </row>
    <row r="653" spans="1:6" ht="26.25" x14ac:dyDescent="0.25">
      <c r="A653" s="42">
        <v>424</v>
      </c>
      <c r="B653" s="43" t="s">
        <v>61</v>
      </c>
      <c r="C653" s="62">
        <v>0</v>
      </c>
      <c r="D653" s="62">
        <v>0</v>
      </c>
      <c r="E653" s="161" t="e">
        <f t="shared" si="28"/>
        <v>#DIV/0!</v>
      </c>
      <c r="F653" s="62">
        <f t="shared" si="29"/>
        <v>0</v>
      </c>
    </row>
    <row r="654" spans="1:6" x14ac:dyDescent="0.25">
      <c r="A654" s="83">
        <v>4241</v>
      </c>
      <c r="B654" s="80" t="s">
        <v>161</v>
      </c>
      <c r="C654" s="62">
        <v>0</v>
      </c>
      <c r="D654" s="62">
        <v>0</v>
      </c>
      <c r="E654" s="147" t="e">
        <f t="shared" si="28"/>
        <v>#DIV/0!</v>
      </c>
      <c r="F654" s="62">
        <f t="shared" si="29"/>
        <v>0</v>
      </c>
    </row>
    <row r="655" spans="1:6" ht="26.25" x14ac:dyDescent="0.25">
      <c r="A655" s="45" t="s">
        <v>167</v>
      </c>
      <c r="B655" s="39" t="s">
        <v>168</v>
      </c>
      <c r="C655" s="88">
        <v>67500</v>
      </c>
      <c r="D655" s="88">
        <v>0</v>
      </c>
      <c r="E655" s="161">
        <f t="shared" si="22"/>
        <v>0</v>
      </c>
      <c r="F655" s="62">
        <f t="shared" si="23"/>
        <v>67500</v>
      </c>
    </row>
    <row r="656" spans="1:6" x14ac:dyDescent="0.25">
      <c r="A656" s="52"/>
      <c r="B656" s="44" t="s">
        <v>75</v>
      </c>
      <c r="C656" s="62">
        <v>67500</v>
      </c>
      <c r="D656" s="62">
        <v>0</v>
      </c>
      <c r="E656" s="147">
        <f t="shared" si="22"/>
        <v>0</v>
      </c>
      <c r="F656" s="62">
        <f t="shared" si="23"/>
        <v>67500</v>
      </c>
    </row>
    <row r="657" spans="1:6" x14ac:dyDescent="0.25">
      <c r="A657" s="40">
        <v>3</v>
      </c>
      <c r="B657" s="41" t="s">
        <v>18</v>
      </c>
      <c r="C657" s="62">
        <v>0</v>
      </c>
      <c r="D657" s="88">
        <v>0</v>
      </c>
      <c r="E657" s="147" t="e">
        <f t="shared" si="22"/>
        <v>#DIV/0!</v>
      </c>
      <c r="F657" s="62">
        <f t="shared" si="23"/>
        <v>0</v>
      </c>
    </row>
    <row r="658" spans="1:6" x14ac:dyDescent="0.25">
      <c r="A658" s="40">
        <v>32</v>
      </c>
      <c r="B658" s="41" t="s">
        <v>31</v>
      </c>
      <c r="C658" s="62">
        <v>0</v>
      </c>
      <c r="D658" s="62">
        <v>0</v>
      </c>
      <c r="E658" s="147" t="e">
        <f t="shared" si="22"/>
        <v>#DIV/0!</v>
      </c>
      <c r="F658" s="62">
        <f t="shared" si="23"/>
        <v>0</v>
      </c>
    </row>
    <row r="659" spans="1:6" x14ac:dyDescent="0.25">
      <c r="A659" s="42">
        <v>322</v>
      </c>
      <c r="B659" s="43" t="s">
        <v>52</v>
      </c>
      <c r="C659" s="62">
        <v>0</v>
      </c>
      <c r="D659" s="62">
        <v>0</v>
      </c>
      <c r="E659" s="147" t="e">
        <f t="shared" si="22"/>
        <v>#DIV/0!</v>
      </c>
      <c r="F659" s="62">
        <f t="shared" si="23"/>
        <v>0</v>
      </c>
    </row>
    <row r="660" spans="1:6" x14ac:dyDescent="0.25">
      <c r="A660" s="83">
        <v>3221</v>
      </c>
      <c r="B660" s="79" t="s">
        <v>122</v>
      </c>
      <c r="C660" s="62">
        <v>0</v>
      </c>
      <c r="D660" s="62">
        <v>0</v>
      </c>
      <c r="E660" s="147" t="e">
        <f t="shared" si="22"/>
        <v>#DIV/0!</v>
      </c>
      <c r="F660" s="62">
        <f t="shared" si="23"/>
        <v>0</v>
      </c>
    </row>
    <row r="661" spans="1:6" x14ac:dyDescent="0.25">
      <c r="A661" s="83">
        <v>3222</v>
      </c>
      <c r="B661" s="79" t="s">
        <v>123</v>
      </c>
      <c r="C661" s="62">
        <v>0</v>
      </c>
      <c r="D661" s="62">
        <v>0</v>
      </c>
      <c r="E661" s="147" t="e">
        <f t="shared" si="22"/>
        <v>#DIV/0!</v>
      </c>
      <c r="F661" s="62">
        <f t="shared" si="23"/>
        <v>0</v>
      </c>
    </row>
    <row r="662" spans="1:6" x14ac:dyDescent="0.25">
      <c r="A662" s="83">
        <v>3223</v>
      </c>
      <c r="B662" s="79" t="s">
        <v>124</v>
      </c>
      <c r="C662" s="62">
        <v>0</v>
      </c>
      <c r="D662" s="62">
        <v>0</v>
      </c>
      <c r="E662" s="147" t="e">
        <f t="shared" si="22"/>
        <v>#DIV/0!</v>
      </c>
      <c r="F662" s="62">
        <f t="shared" si="23"/>
        <v>0</v>
      </c>
    </row>
    <row r="663" spans="1:6" x14ac:dyDescent="0.25">
      <c r="A663" s="83">
        <v>3224</v>
      </c>
      <c r="B663" s="79" t="s">
        <v>125</v>
      </c>
      <c r="C663" s="62">
        <v>0</v>
      </c>
      <c r="D663" s="62">
        <v>0</v>
      </c>
      <c r="E663" s="147" t="e">
        <f t="shared" si="22"/>
        <v>#DIV/0!</v>
      </c>
      <c r="F663" s="62">
        <f t="shared" si="23"/>
        <v>0</v>
      </c>
    </row>
    <row r="664" spans="1:6" x14ac:dyDescent="0.25">
      <c r="A664" s="83">
        <v>3225</v>
      </c>
      <c r="B664" s="79" t="s">
        <v>126</v>
      </c>
      <c r="C664" s="62">
        <v>0</v>
      </c>
      <c r="D664" s="62">
        <v>0</v>
      </c>
      <c r="E664" s="147" t="e">
        <f t="shared" si="22"/>
        <v>#DIV/0!</v>
      </c>
      <c r="F664" s="62">
        <f t="shared" si="23"/>
        <v>0</v>
      </c>
    </row>
    <row r="665" spans="1:6" x14ac:dyDescent="0.25">
      <c r="A665" s="83">
        <v>3227</v>
      </c>
      <c r="B665" s="79" t="s">
        <v>157</v>
      </c>
      <c r="C665" s="62">
        <v>0</v>
      </c>
      <c r="D665" s="62">
        <v>0</v>
      </c>
      <c r="E665" s="147" t="e">
        <f t="shared" si="22"/>
        <v>#DIV/0!</v>
      </c>
      <c r="F665" s="62">
        <f t="shared" si="23"/>
        <v>0</v>
      </c>
    </row>
    <row r="666" spans="1:6" x14ac:dyDescent="0.25">
      <c r="A666" s="42">
        <v>323</v>
      </c>
      <c r="B666" s="43" t="s">
        <v>53</v>
      </c>
      <c r="C666" s="62">
        <v>0</v>
      </c>
      <c r="D666" s="62">
        <v>0</v>
      </c>
      <c r="E666" s="147" t="e">
        <f t="shared" si="22"/>
        <v>#DIV/0!</v>
      </c>
      <c r="F666" s="62">
        <f t="shared" si="23"/>
        <v>0</v>
      </c>
    </row>
    <row r="667" spans="1:6" ht="15.75" customHeight="1" x14ac:dyDescent="0.25">
      <c r="A667" s="83">
        <v>3231</v>
      </c>
      <c r="B667" s="79" t="s">
        <v>127</v>
      </c>
      <c r="C667" s="62">
        <v>0</v>
      </c>
      <c r="D667" s="62">
        <v>0</v>
      </c>
      <c r="E667" s="147" t="e">
        <f t="shared" si="22"/>
        <v>#DIV/0!</v>
      </c>
      <c r="F667" s="62">
        <f t="shared" si="23"/>
        <v>0</v>
      </c>
    </row>
    <row r="668" spans="1:6" x14ac:dyDescent="0.25">
      <c r="A668" s="83">
        <v>3232</v>
      </c>
      <c r="B668" s="79" t="s">
        <v>128</v>
      </c>
      <c r="C668" s="62">
        <v>0</v>
      </c>
      <c r="D668" s="62">
        <v>0</v>
      </c>
      <c r="E668" s="147" t="e">
        <f t="shared" si="22"/>
        <v>#DIV/0!</v>
      </c>
      <c r="F668" s="62">
        <f t="shared" si="23"/>
        <v>0</v>
      </c>
    </row>
    <row r="669" spans="1:6" x14ac:dyDescent="0.25">
      <c r="A669" s="83">
        <v>3233</v>
      </c>
      <c r="B669" s="79" t="s">
        <v>158</v>
      </c>
      <c r="C669" s="62">
        <v>0</v>
      </c>
      <c r="D669" s="62">
        <v>0</v>
      </c>
      <c r="E669" s="147" t="e">
        <f t="shared" ref="E669:E690" si="30">D669/C669*100</f>
        <v>#DIV/0!</v>
      </c>
      <c r="F669" s="62">
        <f t="shared" ref="F669:F690" si="31">C669+D669</f>
        <v>0</v>
      </c>
    </row>
    <row r="670" spans="1:6" x14ac:dyDescent="0.25">
      <c r="A670" s="83">
        <v>3234</v>
      </c>
      <c r="B670" s="80" t="s">
        <v>129</v>
      </c>
      <c r="C670" s="62">
        <v>0</v>
      </c>
      <c r="D670" s="62">
        <v>0</v>
      </c>
      <c r="E670" s="147" t="e">
        <f t="shared" si="30"/>
        <v>#DIV/0!</v>
      </c>
      <c r="F670" s="62">
        <f t="shared" si="31"/>
        <v>0</v>
      </c>
    </row>
    <row r="671" spans="1:6" x14ac:dyDescent="0.25">
      <c r="A671" s="83">
        <v>3235</v>
      </c>
      <c r="B671" s="80" t="s">
        <v>144</v>
      </c>
      <c r="C671" s="62">
        <v>0</v>
      </c>
      <c r="D671" s="62">
        <v>0</v>
      </c>
      <c r="E671" s="147" t="e">
        <f t="shared" si="30"/>
        <v>#DIV/0!</v>
      </c>
      <c r="F671" s="62">
        <f t="shared" si="31"/>
        <v>0</v>
      </c>
    </row>
    <row r="672" spans="1:6" x14ac:dyDescent="0.25">
      <c r="A672" s="83">
        <v>3236</v>
      </c>
      <c r="B672" s="80" t="s">
        <v>159</v>
      </c>
      <c r="C672" s="62">
        <v>0</v>
      </c>
      <c r="D672" s="62">
        <v>0</v>
      </c>
      <c r="E672" s="147" t="e">
        <f t="shared" si="30"/>
        <v>#DIV/0!</v>
      </c>
      <c r="F672" s="62">
        <f t="shared" si="31"/>
        <v>0</v>
      </c>
    </row>
    <row r="673" spans="1:7" x14ac:dyDescent="0.25">
      <c r="A673" s="83">
        <v>3237</v>
      </c>
      <c r="B673" s="80" t="s">
        <v>130</v>
      </c>
      <c r="C673" s="62">
        <v>0</v>
      </c>
      <c r="D673" s="62">
        <v>0</v>
      </c>
      <c r="E673" s="147" t="e">
        <f t="shared" si="30"/>
        <v>#DIV/0!</v>
      </c>
      <c r="F673" s="62">
        <f t="shared" si="31"/>
        <v>0</v>
      </c>
    </row>
    <row r="674" spans="1:7" x14ac:dyDescent="0.25">
      <c r="A674" s="83">
        <v>3238</v>
      </c>
      <c r="B674" s="80" t="s">
        <v>131</v>
      </c>
      <c r="C674" s="62">
        <v>0</v>
      </c>
      <c r="D674" s="62">
        <v>0</v>
      </c>
      <c r="E674" s="147" t="e">
        <f t="shared" si="30"/>
        <v>#DIV/0!</v>
      </c>
      <c r="F674" s="62">
        <f t="shared" si="31"/>
        <v>0</v>
      </c>
    </row>
    <row r="675" spans="1:7" x14ac:dyDescent="0.25">
      <c r="A675" s="83">
        <v>3239</v>
      </c>
      <c r="B675" s="80" t="s">
        <v>132</v>
      </c>
      <c r="C675" s="62">
        <v>0</v>
      </c>
      <c r="D675" s="62">
        <v>0</v>
      </c>
      <c r="E675" s="147" t="e">
        <f t="shared" si="30"/>
        <v>#DIV/0!</v>
      </c>
      <c r="F675" s="62">
        <f t="shared" si="31"/>
        <v>0</v>
      </c>
    </row>
    <row r="676" spans="1:7" ht="26.25" x14ac:dyDescent="0.25">
      <c r="A676" s="40">
        <v>4</v>
      </c>
      <c r="B676" s="41" t="s">
        <v>20</v>
      </c>
      <c r="C676" s="62">
        <v>67500</v>
      </c>
      <c r="D676" s="62">
        <v>0</v>
      </c>
      <c r="E676" s="147">
        <f t="shared" si="30"/>
        <v>0</v>
      </c>
      <c r="F676" s="62">
        <f t="shared" si="31"/>
        <v>67500</v>
      </c>
    </row>
    <row r="677" spans="1:7" ht="39" x14ac:dyDescent="0.25">
      <c r="A677" s="40">
        <v>42</v>
      </c>
      <c r="B677" s="41" t="s">
        <v>41</v>
      </c>
      <c r="C677" s="62">
        <v>0</v>
      </c>
      <c r="D677" s="88">
        <v>0</v>
      </c>
      <c r="E677" s="147" t="e">
        <f t="shared" si="30"/>
        <v>#DIV/0!</v>
      </c>
      <c r="F677" s="62">
        <f t="shared" si="31"/>
        <v>0</v>
      </c>
    </row>
    <row r="678" spans="1:7" x14ac:dyDescent="0.25">
      <c r="A678" s="42">
        <v>421</v>
      </c>
      <c r="B678" s="43" t="s">
        <v>59</v>
      </c>
      <c r="C678" s="62">
        <v>0</v>
      </c>
      <c r="D678" s="62">
        <v>0</v>
      </c>
      <c r="E678" s="147" t="e">
        <f t="shared" si="30"/>
        <v>#DIV/0!</v>
      </c>
      <c r="F678" s="62">
        <f t="shared" si="31"/>
        <v>0</v>
      </c>
    </row>
    <row r="679" spans="1:7" x14ac:dyDescent="0.25">
      <c r="A679" s="83">
        <v>4212</v>
      </c>
      <c r="B679" s="91" t="s">
        <v>162</v>
      </c>
      <c r="C679" s="62">
        <v>0</v>
      </c>
      <c r="D679" s="62">
        <v>0</v>
      </c>
      <c r="E679" s="147" t="e">
        <f t="shared" si="30"/>
        <v>#DIV/0!</v>
      </c>
      <c r="F679" s="62">
        <f t="shared" si="31"/>
        <v>0</v>
      </c>
    </row>
    <row r="680" spans="1:7" x14ac:dyDescent="0.25">
      <c r="A680" s="42">
        <v>422</v>
      </c>
      <c r="B680" s="43" t="s">
        <v>60</v>
      </c>
      <c r="C680" s="62">
        <v>0</v>
      </c>
      <c r="D680" s="62">
        <v>0</v>
      </c>
      <c r="E680" s="147" t="e">
        <f t="shared" si="30"/>
        <v>#DIV/0!</v>
      </c>
      <c r="F680" s="62">
        <f t="shared" si="31"/>
        <v>0</v>
      </c>
    </row>
    <row r="681" spans="1:7" x14ac:dyDescent="0.25">
      <c r="A681" s="83">
        <v>4221</v>
      </c>
      <c r="B681" s="91" t="s">
        <v>153</v>
      </c>
      <c r="C681" s="62">
        <v>0</v>
      </c>
      <c r="D681" s="62">
        <v>0</v>
      </c>
      <c r="E681" s="147" t="e">
        <f t="shared" si="30"/>
        <v>#DIV/0!</v>
      </c>
      <c r="F681" s="62">
        <f t="shared" si="31"/>
        <v>0</v>
      </c>
    </row>
    <row r="682" spans="1:7" x14ac:dyDescent="0.25">
      <c r="A682" s="83">
        <v>4226</v>
      </c>
      <c r="B682" s="91" t="s">
        <v>154</v>
      </c>
      <c r="C682" s="62">
        <v>0</v>
      </c>
      <c r="D682" s="62">
        <v>0</v>
      </c>
      <c r="E682" s="147" t="e">
        <f t="shared" si="30"/>
        <v>#DIV/0!</v>
      </c>
      <c r="F682" s="62">
        <f t="shared" si="31"/>
        <v>0</v>
      </c>
    </row>
    <row r="683" spans="1:7" ht="23.25" x14ac:dyDescent="0.25">
      <c r="A683" s="83">
        <v>4227</v>
      </c>
      <c r="B683" s="80" t="s">
        <v>148</v>
      </c>
      <c r="C683" s="62">
        <v>0</v>
      </c>
      <c r="D683" s="62">
        <v>0</v>
      </c>
      <c r="E683" s="147" t="e">
        <f t="shared" si="30"/>
        <v>#DIV/0!</v>
      </c>
      <c r="F683" s="62">
        <f t="shared" si="31"/>
        <v>0</v>
      </c>
    </row>
    <row r="684" spans="1:7" ht="26.25" x14ac:dyDescent="0.25">
      <c r="A684" s="42">
        <v>424</v>
      </c>
      <c r="B684" s="43" t="s">
        <v>61</v>
      </c>
      <c r="C684" s="62">
        <v>0</v>
      </c>
      <c r="D684" s="62">
        <v>0</v>
      </c>
      <c r="E684" s="147" t="e">
        <f t="shared" si="30"/>
        <v>#DIV/0!</v>
      </c>
      <c r="F684" s="62">
        <f t="shared" si="31"/>
        <v>0</v>
      </c>
    </row>
    <row r="685" spans="1:7" x14ac:dyDescent="0.25">
      <c r="A685" s="83">
        <v>4241</v>
      </c>
      <c r="B685" s="80" t="s">
        <v>161</v>
      </c>
      <c r="C685" s="62">
        <v>0</v>
      </c>
      <c r="D685" s="62">
        <v>0</v>
      </c>
      <c r="E685" s="147" t="e">
        <f t="shared" si="30"/>
        <v>#DIV/0!</v>
      </c>
      <c r="F685" s="62">
        <f t="shared" si="31"/>
        <v>0</v>
      </c>
    </row>
    <row r="686" spans="1:7" ht="27.75" customHeight="1" x14ac:dyDescent="0.25">
      <c r="A686" s="83">
        <v>45</v>
      </c>
      <c r="B686" s="80" t="s">
        <v>149</v>
      </c>
      <c r="C686" s="62">
        <v>67500</v>
      </c>
      <c r="D686" s="62">
        <v>0</v>
      </c>
      <c r="E686" s="147">
        <f t="shared" si="30"/>
        <v>0</v>
      </c>
      <c r="F686" s="62">
        <f t="shared" si="31"/>
        <v>67500</v>
      </c>
      <c r="G686" s="85"/>
    </row>
    <row r="687" spans="1:7" ht="23.25" x14ac:dyDescent="0.25">
      <c r="A687" s="83">
        <v>451</v>
      </c>
      <c r="B687" s="80" t="s">
        <v>150</v>
      </c>
      <c r="C687" s="62">
        <v>67500</v>
      </c>
      <c r="D687" s="62">
        <v>0</v>
      </c>
      <c r="E687" s="160">
        <f t="shared" si="30"/>
        <v>0</v>
      </c>
      <c r="F687" s="62">
        <f t="shared" si="31"/>
        <v>67500</v>
      </c>
      <c r="G687" s="85"/>
    </row>
    <row r="688" spans="1:7" ht="23.25" x14ac:dyDescent="0.25">
      <c r="A688" s="83">
        <v>4511</v>
      </c>
      <c r="B688" s="80" t="s">
        <v>150</v>
      </c>
      <c r="C688" s="62">
        <v>67500</v>
      </c>
      <c r="D688" s="62">
        <v>0</v>
      </c>
      <c r="E688" s="160">
        <f t="shared" si="30"/>
        <v>0</v>
      </c>
      <c r="F688" s="62">
        <f t="shared" si="31"/>
        <v>67500</v>
      </c>
      <c r="G688" s="85"/>
    </row>
    <row r="689" spans="1:7" ht="23.25" x14ac:dyDescent="0.25">
      <c r="A689" s="83">
        <v>454</v>
      </c>
      <c r="B689" s="80" t="s">
        <v>152</v>
      </c>
      <c r="C689" s="62">
        <v>0</v>
      </c>
      <c r="D689" s="62">
        <v>0</v>
      </c>
      <c r="E689" s="160" t="e">
        <f t="shared" si="30"/>
        <v>#DIV/0!</v>
      </c>
      <c r="F689" s="62">
        <f t="shared" si="31"/>
        <v>0</v>
      </c>
      <c r="G689" s="85"/>
    </row>
    <row r="690" spans="1:7" ht="23.25" x14ac:dyDescent="0.25">
      <c r="A690" s="83">
        <v>4541</v>
      </c>
      <c r="B690" s="80" t="s">
        <v>152</v>
      </c>
      <c r="C690" s="62">
        <v>0</v>
      </c>
      <c r="D690" s="62">
        <v>0</v>
      </c>
      <c r="E690" s="160" t="e">
        <f t="shared" si="30"/>
        <v>#DIV/0!</v>
      </c>
      <c r="F690" s="62">
        <f t="shared" si="31"/>
        <v>0</v>
      </c>
      <c r="G690" s="85"/>
    </row>
    <row r="691" spans="1:7" x14ac:dyDescent="0.25">
      <c r="B691" s="97" t="s">
        <v>164</v>
      </c>
      <c r="C691" s="96">
        <v>1280140.1500000001</v>
      </c>
      <c r="D691" s="96"/>
      <c r="E691" s="163">
        <f t="shared" ref="E691" si="32">D691/C691*100</f>
        <v>0</v>
      </c>
      <c r="F691" s="62">
        <f t="shared" ref="F691" si="33">C691+D691</f>
        <v>1280140.1500000001</v>
      </c>
    </row>
    <row r="693" spans="1:7" x14ac:dyDescent="0.25">
      <c r="F693" s="100" t="s">
        <v>174</v>
      </c>
    </row>
    <row r="696" spans="1:7" x14ac:dyDescent="0.25">
      <c r="A696" s="538" t="s">
        <v>177</v>
      </c>
      <c r="B696" s="538"/>
      <c r="D696" s="538" t="s">
        <v>179</v>
      </c>
      <c r="E696" s="538"/>
    </row>
    <row r="698" spans="1:7" x14ac:dyDescent="0.25">
      <c r="A698" s="538" t="s">
        <v>178</v>
      </c>
      <c r="B698" s="538"/>
      <c r="D698" s="538" t="s">
        <v>180</v>
      </c>
      <c r="E698" s="538"/>
    </row>
    <row r="702" spans="1:7" x14ac:dyDescent="0.25">
      <c r="B702" s="538" t="s">
        <v>181</v>
      </c>
      <c r="C702" s="538"/>
      <c r="D702" s="538"/>
    </row>
    <row r="704" spans="1:7" x14ac:dyDescent="0.25">
      <c r="B704" s="538" t="s">
        <v>201</v>
      </c>
      <c r="C704" s="538"/>
      <c r="D704" s="538"/>
    </row>
  </sheetData>
  <mergeCells count="9">
    <mergeCell ref="B702:D702"/>
    <mergeCell ref="B704:D704"/>
    <mergeCell ref="A1:F1"/>
    <mergeCell ref="A6:B6"/>
    <mergeCell ref="A696:B696"/>
    <mergeCell ref="A698:B698"/>
    <mergeCell ref="D696:E696"/>
    <mergeCell ref="D698:E698"/>
    <mergeCell ref="A3:F3"/>
  </mergeCells>
  <pageMargins left="0.7" right="0.7" top="0.75" bottom="0.75" header="0.3" footer="0.3"/>
  <pageSetup paperSize="9" scale="71" fitToHeight="0" orientation="portrait" r:id="rId1"/>
  <rowBreaks count="12" manualBreakCount="12">
    <brk id="55" max="16383" man="1"/>
    <brk id="167" max="16383" man="1"/>
    <brk id="226" max="16383" man="1"/>
    <brk id="284" max="16383" man="1"/>
    <brk id="343" max="16383" man="1"/>
    <brk id="401" max="16383" man="1"/>
    <brk id="459" max="16383" man="1"/>
    <brk id="118" max="16383" man="1"/>
    <brk id="518" max="16383" man="1"/>
    <brk id="86" max="16383" man="1"/>
    <brk id="569" max="16383" man="1"/>
    <brk id="6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303D-1A4D-4389-9113-46B1013CAB31}">
  <dimension ref="A1:F290"/>
  <sheetViews>
    <sheetView tabSelected="1" zoomScaleNormal="100" workbookViewId="0">
      <selection activeCell="B8" sqref="B8:B9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style="47" customWidth="1"/>
    <col min="5" max="5" width="13.42578125" customWidth="1"/>
    <col min="6" max="6" width="13" customWidth="1"/>
  </cols>
  <sheetData>
    <row r="1" spans="1:6" x14ac:dyDescent="0.25">
      <c r="A1" s="221" t="s">
        <v>182</v>
      </c>
      <c r="B1" s="221"/>
      <c r="C1" s="544" t="s">
        <v>216</v>
      </c>
      <c r="D1" s="544"/>
      <c r="E1" t="s">
        <v>217</v>
      </c>
      <c r="F1" s="222"/>
    </row>
    <row r="2" spans="1:6" x14ac:dyDescent="0.25">
      <c r="F2" s="222"/>
    </row>
    <row r="3" spans="1:6" x14ac:dyDescent="0.25">
      <c r="A3" s="223" t="s">
        <v>558</v>
      </c>
      <c r="B3" s="219" t="s">
        <v>219</v>
      </c>
      <c r="F3" s="224"/>
    </row>
    <row r="4" spans="1:6" x14ac:dyDescent="0.25">
      <c r="B4" t="s">
        <v>562</v>
      </c>
      <c r="D4" s="545" t="s">
        <v>220</v>
      </c>
      <c r="E4" t="s">
        <v>221</v>
      </c>
      <c r="F4" s="224"/>
    </row>
    <row r="5" spans="1:6" x14ac:dyDescent="0.25">
      <c r="A5" s="546" t="s">
        <v>91</v>
      </c>
      <c r="B5" s="546"/>
      <c r="D5" s="545"/>
      <c r="E5" t="s">
        <v>222</v>
      </c>
      <c r="F5" s="224"/>
    </row>
    <row r="6" spans="1:6" x14ac:dyDescent="0.25">
      <c r="D6" s="545"/>
      <c r="E6" t="s">
        <v>223</v>
      </c>
      <c r="F6" s="224"/>
    </row>
    <row r="7" spans="1:6" x14ac:dyDescent="0.25">
      <c r="F7" s="222"/>
    </row>
    <row r="8" spans="1:6" x14ac:dyDescent="0.25">
      <c r="A8" s="547" t="s">
        <v>224</v>
      </c>
      <c r="B8" s="549" t="s">
        <v>225</v>
      </c>
      <c r="C8" s="551" t="s">
        <v>226</v>
      </c>
      <c r="D8" s="225" t="s">
        <v>227</v>
      </c>
      <c r="E8" s="553" t="s">
        <v>228</v>
      </c>
      <c r="F8" s="226" t="s">
        <v>229</v>
      </c>
    </row>
    <row r="9" spans="1:6" x14ac:dyDescent="0.25">
      <c r="A9" s="548"/>
      <c r="B9" s="550"/>
      <c r="C9" s="552"/>
      <c r="D9" s="227">
        <v>2023</v>
      </c>
      <c r="E9" s="554"/>
      <c r="F9" s="228" t="s">
        <v>230</v>
      </c>
    </row>
    <row r="10" spans="1:6" ht="19.5" customHeight="1" x14ac:dyDescent="0.25">
      <c r="A10" s="229">
        <v>6</v>
      </c>
      <c r="B10" s="230" t="s">
        <v>1</v>
      </c>
      <c r="C10" s="231" t="s">
        <v>231</v>
      </c>
      <c r="D10" s="232">
        <f>D29+D32</f>
        <v>1280140.1499999999</v>
      </c>
      <c r="E10" s="233">
        <f>E11+E32</f>
        <v>299269.83</v>
      </c>
      <c r="F10" s="234">
        <f>SUM(F11+F32)</f>
        <v>1579409.98</v>
      </c>
    </row>
    <row r="11" spans="1:6" ht="19.5" customHeight="1" x14ac:dyDescent="0.25">
      <c r="A11" s="235" t="s">
        <v>232</v>
      </c>
      <c r="B11" t="s">
        <v>233</v>
      </c>
      <c r="C11" s="555" t="s">
        <v>234</v>
      </c>
      <c r="D11" s="557">
        <f>D29</f>
        <v>209960.15</v>
      </c>
      <c r="E11" s="557">
        <f>E29+E30</f>
        <v>20579.830000000002</v>
      </c>
      <c r="F11" s="557">
        <f>SUM(D11:E11)</f>
        <v>230539.97999999998</v>
      </c>
    </row>
    <row r="12" spans="1:6" ht="15.75" customHeight="1" x14ac:dyDescent="0.25">
      <c r="A12" s="541" t="s">
        <v>235</v>
      </c>
      <c r="B12" s="541"/>
      <c r="C12" s="555"/>
      <c r="D12" s="558"/>
      <c r="E12" s="558"/>
      <c r="F12" s="558"/>
    </row>
    <row r="13" spans="1:6" ht="15.75" customHeight="1" x14ac:dyDescent="0.25">
      <c r="A13" s="542" t="s">
        <v>236</v>
      </c>
      <c r="B13" s="543"/>
      <c r="C13" s="556"/>
      <c r="D13" s="559"/>
      <c r="E13" s="559"/>
      <c r="F13" s="559"/>
    </row>
    <row r="14" spans="1:6" ht="18.75" customHeight="1" x14ac:dyDescent="0.25">
      <c r="A14" s="237" t="s">
        <v>237</v>
      </c>
      <c r="B14" s="238" t="s">
        <v>238</v>
      </c>
      <c r="C14" s="239" t="s">
        <v>234</v>
      </c>
      <c r="D14" s="240">
        <f>SUM(D15:D16)</f>
        <v>91760.03</v>
      </c>
      <c r="E14" s="241">
        <f>SUM(E15:E16)</f>
        <v>-2.9999999999972715E-2</v>
      </c>
      <c r="F14" s="241">
        <f>SUM(F15+F16)</f>
        <v>91760</v>
      </c>
    </row>
    <row r="15" spans="1:6" ht="25.5" customHeight="1" x14ac:dyDescent="0.25">
      <c r="A15" s="242">
        <v>671110</v>
      </c>
      <c r="B15" s="243" t="s">
        <v>239</v>
      </c>
      <c r="C15" s="244"/>
      <c r="D15" s="245">
        <v>91210.28</v>
      </c>
      <c r="E15" s="246">
        <v>-330.28</v>
      </c>
      <c r="F15" s="247">
        <f>D15+E15</f>
        <v>90880</v>
      </c>
    </row>
    <row r="16" spans="1:6" ht="24" customHeight="1" x14ac:dyDescent="0.25">
      <c r="A16" s="248">
        <v>671210</v>
      </c>
      <c r="B16" s="243" t="s">
        <v>240</v>
      </c>
      <c r="C16" s="249"/>
      <c r="D16" s="245">
        <v>549.75</v>
      </c>
      <c r="E16" s="246">
        <v>330.25</v>
      </c>
      <c r="F16" s="247">
        <f>D16+E16</f>
        <v>880</v>
      </c>
    </row>
    <row r="17" spans="1:6" ht="15.75" customHeight="1" x14ac:dyDescent="0.25">
      <c r="A17" s="248"/>
      <c r="B17" s="250" t="s">
        <v>241</v>
      </c>
      <c r="C17" s="251" t="s">
        <v>234</v>
      </c>
      <c r="D17" s="252">
        <f>SUM(D15+D16)+0.01</f>
        <v>91760.04</v>
      </c>
      <c r="E17" s="253">
        <v>0</v>
      </c>
      <c r="F17" s="253">
        <f>SUM(F15+F16)</f>
        <v>91760</v>
      </c>
    </row>
    <row r="18" spans="1:6" ht="27.75" customHeight="1" x14ac:dyDescent="0.25">
      <c r="A18" s="562">
        <v>671211</v>
      </c>
      <c r="B18" s="255" t="s">
        <v>242</v>
      </c>
      <c r="C18" s="244"/>
      <c r="D18" s="245">
        <v>13272.28</v>
      </c>
      <c r="E18" s="246">
        <v>0</v>
      </c>
      <c r="F18" s="247">
        <f t="shared" ref="F18:F20" si="0">D18+E18</f>
        <v>13272.28</v>
      </c>
    </row>
    <row r="19" spans="1:6" ht="27.75" customHeight="1" x14ac:dyDescent="0.25">
      <c r="A19" s="562"/>
      <c r="B19" s="243" t="s">
        <v>243</v>
      </c>
      <c r="C19" s="244"/>
      <c r="D19" s="245">
        <v>19244.810000000001</v>
      </c>
      <c r="E19" s="246">
        <v>0</v>
      </c>
      <c r="F19" s="247">
        <f t="shared" si="0"/>
        <v>19244.810000000001</v>
      </c>
    </row>
    <row r="20" spans="1:6" ht="20.100000000000001" customHeight="1" x14ac:dyDescent="0.25">
      <c r="A20" s="563"/>
      <c r="B20" s="243" t="s">
        <v>240</v>
      </c>
      <c r="C20" s="249"/>
      <c r="D20" s="245">
        <v>13272.28</v>
      </c>
      <c r="E20" s="246">
        <v>0</v>
      </c>
      <c r="F20" s="247">
        <f t="shared" si="0"/>
        <v>13272.28</v>
      </c>
    </row>
    <row r="21" spans="1:6" ht="20.100000000000001" customHeight="1" x14ac:dyDescent="0.25">
      <c r="A21" s="248"/>
      <c r="B21" s="250" t="s">
        <v>244</v>
      </c>
      <c r="C21" s="257"/>
      <c r="D21" s="252">
        <f>SUM(D18:D20)</f>
        <v>45789.37</v>
      </c>
      <c r="E21" s="253">
        <f>SUM(E18:E20)</f>
        <v>0</v>
      </c>
      <c r="F21" s="258">
        <f>SUM(F18:F20)</f>
        <v>45789.37</v>
      </c>
    </row>
    <row r="22" spans="1:6" ht="20.100000000000001" customHeight="1" x14ac:dyDescent="0.25">
      <c r="A22" s="259"/>
      <c r="B22" s="250" t="s">
        <v>245</v>
      </c>
      <c r="C22" s="257"/>
      <c r="D22" s="252">
        <f>SUM(D17+D21)</f>
        <v>137549.41</v>
      </c>
      <c r="E22" s="253">
        <f>E17+E21</f>
        <v>0</v>
      </c>
      <c r="F22" s="253">
        <f>SUM(F17+F21)</f>
        <v>137549.37</v>
      </c>
    </row>
    <row r="23" spans="1:6" ht="20.100000000000001" customHeight="1" x14ac:dyDescent="0.25">
      <c r="A23" s="564">
        <v>67111</v>
      </c>
      <c r="B23" s="255" t="s">
        <v>246</v>
      </c>
      <c r="C23" s="244"/>
      <c r="D23" s="261">
        <f>SUM(D24:D28)</f>
        <v>72410.740000000005</v>
      </c>
      <c r="E23" s="262">
        <f>SUM(E24:E28)</f>
        <v>18996.719999999998</v>
      </c>
      <c r="F23" s="263">
        <f>D23+E23</f>
        <v>91407.46</v>
      </c>
    </row>
    <row r="24" spans="1:6" ht="23.25" customHeight="1" x14ac:dyDescent="0.25">
      <c r="A24" s="562"/>
      <c r="B24" s="264" t="s">
        <v>247</v>
      </c>
      <c r="C24" s="244"/>
      <c r="D24" s="245">
        <v>663.61</v>
      </c>
      <c r="E24" s="246">
        <v>20956.099999999999</v>
      </c>
      <c r="F24" s="247">
        <f t="shared" ref="F24:F28" si="1">D24+E24</f>
        <v>21619.71</v>
      </c>
    </row>
    <row r="25" spans="1:6" ht="44.25" customHeight="1" x14ac:dyDescent="0.25">
      <c r="A25" s="562"/>
      <c r="B25" s="264" t="s">
        <v>248</v>
      </c>
      <c r="C25" s="244"/>
      <c r="D25" s="245">
        <v>67500</v>
      </c>
      <c r="E25" s="246">
        <v>0</v>
      </c>
      <c r="F25" s="247">
        <f t="shared" si="1"/>
        <v>67500</v>
      </c>
    </row>
    <row r="26" spans="1:6" ht="21" customHeight="1" x14ac:dyDescent="0.25">
      <c r="A26" s="562"/>
      <c r="B26" s="264" t="s">
        <v>249</v>
      </c>
      <c r="C26" s="244"/>
      <c r="D26" s="245">
        <v>1274.1400000000001</v>
      </c>
      <c r="E26" s="246">
        <v>0</v>
      </c>
      <c r="F26" s="247">
        <f t="shared" si="1"/>
        <v>1274.1400000000001</v>
      </c>
    </row>
    <row r="27" spans="1:6" ht="18.75" customHeight="1" x14ac:dyDescent="0.25">
      <c r="A27" s="563"/>
      <c r="B27" s="264" t="s">
        <v>250</v>
      </c>
      <c r="C27" s="244"/>
      <c r="D27" s="245">
        <v>2309.38</v>
      </c>
      <c r="E27" s="246">
        <v>-2309.38</v>
      </c>
      <c r="F27" s="247">
        <f t="shared" si="1"/>
        <v>0</v>
      </c>
    </row>
    <row r="28" spans="1:6" ht="18.75" customHeight="1" x14ac:dyDescent="0.25">
      <c r="A28" s="265"/>
      <c r="B28" s="266" t="s">
        <v>251</v>
      </c>
      <c r="C28" s="244"/>
      <c r="D28" s="245">
        <v>663.61</v>
      </c>
      <c r="E28" s="246">
        <v>350</v>
      </c>
      <c r="F28" s="247">
        <f t="shared" si="1"/>
        <v>1013.61</v>
      </c>
    </row>
    <row r="29" spans="1:6" ht="24" customHeight="1" x14ac:dyDescent="0.25">
      <c r="A29" s="565" t="s">
        <v>252</v>
      </c>
      <c r="B29" s="566"/>
      <c r="C29" s="267"/>
      <c r="D29" s="268">
        <f>SUM(D17+D23+D21)</f>
        <v>209960.15</v>
      </c>
      <c r="E29" s="269">
        <f>E23+E22+E14-0.01</f>
        <v>18996.68</v>
      </c>
      <c r="F29" s="269">
        <f>SUM(F17+F23+F21)</f>
        <v>228956.83000000002</v>
      </c>
    </row>
    <row r="30" spans="1:6" ht="24" customHeight="1" x14ac:dyDescent="0.25">
      <c r="A30" s="270"/>
      <c r="B30" s="270" t="s">
        <v>253</v>
      </c>
      <c r="C30" s="271"/>
      <c r="D30" s="272">
        <v>0</v>
      </c>
      <c r="E30" s="273">
        <v>1583.15</v>
      </c>
      <c r="F30" s="273">
        <v>1583.15</v>
      </c>
    </row>
    <row r="31" spans="1:6" ht="14.25" customHeight="1" x14ac:dyDescent="0.25">
      <c r="A31" s="274"/>
      <c r="B31" s="274"/>
      <c r="C31" s="275"/>
      <c r="D31" s="276"/>
      <c r="E31" s="277"/>
      <c r="F31" s="277"/>
    </row>
    <row r="32" spans="1:6" ht="24" customHeight="1" x14ac:dyDescent="0.25">
      <c r="A32" s="278" t="s">
        <v>254</v>
      </c>
      <c r="B32" s="279"/>
      <c r="C32" s="231" t="s">
        <v>231</v>
      </c>
      <c r="D32" s="280">
        <f>SUM(D35+D41+D51+D56+D60+D63)</f>
        <v>1070180</v>
      </c>
      <c r="E32" s="281">
        <f>SUM(E35+E41+E51+E56+E60+E63)</f>
        <v>278690</v>
      </c>
      <c r="F32" s="281">
        <f>SUM(F35+F41+F51+F56+F60+F63)</f>
        <v>1348870</v>
      </c>
    </row>
    <row r="33" spans="1:6" ht="15.75" customHeight="1" x14ac:dyDescent="0.25">
      <c r="A33" s="235" t="s">
        <v>255</v>
      </c>
      <c r="B33" s="282">
        <v>1023115</v>
      </c>
      <c r="C33" s="567" t="s">
        <v>256</v>
      </c>
      <c r="D33" s="569"/>
      <c r="E33" s="570"/>
      <c r="F33" s="571"/>
    </row>
    <row r="34" spans="1:6" ht="15.75" customHeight="1" x14ac:dyDescent="0.25">
      <c r="A34" s="283" t="s">
        <v>257</v>
      </c>
      <c r="B34" s="236"/>
      <c r="C34" s="568"/>
      <c r="D34" s="572"/>
      <c r="E34" s="573"/>
      <c r="F34" s="574"/>
    </row>
    <row r="35" spans="1:6" ht="19.5" customHeight="1" x14ac:dyDescent="0.25">
      <c r="A35" s="284" t="s">
        <v>258</v>
      </c>
      <c r="B35" s="285" t="s">
        <v>259</v>
      </c>
      <c r="C35" s="285" t="s">
        <v>260</v>
      </c>
      <c r="D35" s="286">
        <f>SUM(D36:D40)</f>
        <v>2680</v>
      </c>
      <c r="E35" s="287">
        <f>SUM(E36:E39)+E40</f>
        <v>820</v>
      </c>
      <c r="F35" s="288">
        <f>SUM(F36:F40)</f>
        <v>3500</v>
      </c>
    </row>
    <row r="36" spans="1:6" ht="26.1" customHeight="1" x14ac:dyDescent="0.25">
      <c r="A36" s="259">
        <v>66313</v>
      </c>
      <c r="B36" s="289" t="s">
        <v>261</v>
      </c>
      <c r="C36" s="290"/>
      <c r="D36" s="291">
        <v>0</v>
      </c>
      <c r="E36" s="292">
        <v>1310</v>
      </c>
      <c r="F36" s="293">
        <f t="shared" ref="F36:F40" si="2">D36+E36</f>
        <v>1310</v>
      </c>
    </row>
    <row r="37" spans="1:6" ht="26.1" customHeight="1" x14ac:dyDescent="0.25">
      <c r="A37" s="259">
        <v>66314</v>
      </c>
      <c r="B37" s="289" t="s">
        <v>262</v>
      </c>
      <c r="C37" s="290" t="s">
        <v>263</v>
      </c>
      <c r="D37" s="291">
        <v>650</v>
      </c>
      <c r="E37" s="292">
        <v>310</v>
      </c>
      <c r="F37" s="293">
        <f t="shared" si="2"/>
        <v>960</v>
      </c>
    </row>
    <row r="38" spans="1:6" ht="26.1" customHeight="1" x14ac:dyDescent="0.25">
      <c r="A38" s="294">
        <v>66324</v>
      </c>
      <c r="B38" s="289" t="s">
        <v>264</v>
      </c>
      <c r="C38" s="290" t="s">
        <v>265</v>
      </c>
      <c r="D38" s="291">
        <v>0</v>
      </c>
      <c r="E38" s="292">
        <v>0</v>
      </c>
      <c r="F38" s="293">
        <f t="shared" si="2"/>
        <v>0</v>
      </c>
    </row>
    <row r="39" spans="1:6" ht="26.1" customHeight="1" x14ac:dyDescent="0.25">
      <c r="A39" s="294">
        <v>66311</v>
      </c>
      <c r="B39" s="289" t="s">
        <v>266</v>
      </c>
      <c r="C39" s="295" t="s">
        <v>267</v>
      </c>
      <c r="D39" s="296">
        <v>130</v>
      </c>
      <c r="E39" s="292">
        <v>-13.55</v>
      </c>
      <c r="F39" s="292">
        <f t="shared" si="2"/>
        <v>116.45</v>
      </c>
    </row>
    <row r="40" spans="1:6" ht="24" customHeight="1" x14ac:dyDescent="0.25">
      <c r="A40" s="297">
        <v>92211</v>
      </c>
      <c r="B40" s="298" t="s">
        <v>268</v>
      </c>
      <c r="C40" s="295" t="s">
        <v>269</v>
      </c>
      <c r="D40" s="299">
        <v>1900</v>
      </c>
      <c r="E40" s="292">
        <v>-786.45</v>
      </c>
      <c r="F40" s="300">
        <f t="shared" si="2"/>
        <v>1113.55</v>
      </c>
    </row>
    <row r="41" spans="1:6" ht="18" customHeight="1" x14ac:dyDescent="0.25">
      <c r="A41" s="284" t="s">
        <v>270</v>
      </c>
      <c r="B41" s="301" t="s">
        <v>271</v>
      </c>
      <c r="C41" s="285" t="s">
        <v>260</v>
      </c>
      <c r="D41" s="286">
        <f>SUM(D42:D48)</f>
        <v>50200</v>
      </c>
      <c r="E41" s="302">
        <f>SUM(E42:E48)</f>
        <v>-8520</v>
      </c>
      <c r="F41" s="288">
        <f>SUM(F42:F48)</f>
        <v>41680</v>
      </c>
    </row>
    <row r="42" spans="1:6" ht="24" customHeight="1" x14ac:dyDescent="0.25">
      <c r="A42" s="303">
        <v>64132</v>
      </c>
      <c r="B42" s="304" t="s">
        <v>272</v>
      </c>
      <c r="C42" s="305" t="s">
        <v>273</v>
      </c>
      <c r="D42" s="306">
        <v>70</v>
      </c>
      <c r="E42" s="307">
        <v>-55</v>
      </c>
      <c r="F42" s="308">
        <f t="shared" ref="F42:F48" si="3">D42+E42</f>
        <v>15</v>
      </c>
    </row>
    <row r="43" spans="1:6" ht="24" customHeight="1" x14ac:dyDescent="0.25">
      <c r="A43" s="303">
        <v>66142</v>
      </c>
      <c r="B43" s="309" t="s">
        <v>274</v>
      </c>
      <c r="C43" s="310" t="s">
        <v>275</v>
      </c>
      <c r="D43" s="311">
        <v>1330</v>
      </c>
      <c r="E43" s="307">
        <v>270</v>
      </c>
      <c r="F43" s="308">
        <f t="shared" si="3"/>
        <v>1600</v>
      </c>
    </row>
    <row r="44" spans="1:6" ht="27" customHeight="1" x14ac:dyDescent="0.25">
      <c r="A44" s="254">
        <v>66151</v>
      </c>
      <c r="B44" s="312" t="s">
        <v>276</v>
      </c>
      <c r="C44" s="313" t="s">
        <v>277</v>
      </c>
      <c r="D44" s="311">
        <v>43000</v>
      </c>
      <c r="E44" s="314">
        <v>-10420</v>
      </c>
      <c r="F44" s="308">
        <f t="shared" si="3"/>
        <v>32580</v>
      </c>
    </row>
    <row r="45" spans="1:6" ht="24" customHeight="1" x14ac:dyDescent="0.25">
      <c r="A45" s="297">
        <v>65268</v>
      </c>
      <c r="B45" s="264" t="s">
        <v>278</v>
      </c>
      <c r="C45" s="315" t="s">
        <v>279</v>
      </c>
      <c r="D45" s="311">
        <v>400</v>
      </c>
      <c r="E45" s="307">
        <v>0</v>
      </c>
      <c r="F45" s="308">
        <f t="shared" si="3"/>
        <v>400</v>
      </c>
    </row>
    <row r="46" spans="1:6" ht="26.1" customHeight="1" x14ac:dyDescent="0.25">
      <c r="A46" s="254">
        <v>66311</v>
      </c>
      <c r="B46" s="289" t="s">
        <v>280</v>
      </c>
      <c r="C46" s="295"/>
      <c r="D46" s="296">
        <v>270</v>
      </c>
      <c r="E46" s="316">
        <v>320.19</v>
      </c>
      <c r="F46" s="292">
        <f t="shared" si="3"/>
        <v>590.19000000000005</v>
      </c>
    </row>
    <row r="47" spans="1:6" ht="24" customHeight="1" x14ac:dyDescent="0.25">
      <c r="A47" s="256">
        <v>68311</v>
      </c>
      <c r="B47" s="264" t="s">
        <v>281</v>
      </c>
      <c r="C47" s="315" t="s">
        <v>282</v>
      </c>
      <c r="D47" s="291">
        <v>130</v>
      </c>
      <c r="E47" s="307">
        <v>320</v>
      </c>
      <c r="F47" s="308">
        <f t="shared" si="3"/>
        <v>450</v>
      </c>
    </row>
    <row r="48" spans="1:6" ht="24" customHeight="1" x14ac:dyDescent="0.25">
      <c r="A48" s="256">
        <v>92211</v>
      </c>
      <c r="B48" s="313" t="s">
        <v>268</v>
      </c>
      <c r="C48" s="317" t="s">
        <v>283</v>
      </c>
      <c r="D48" s="318">
        <v>5000</v>
      </c>
      <c r="E48" s="316">
        <v>1044.81</v>
      </c>
      <c r="F48" s="319">
        <f t="shared" si="3"/>
        <v>6044.8099999999995</v>
      </c>
    </row>
    <row r="49" spans="1:6" ht="24" customHeight="1" x14ac:dyDescent="0.25">
      <c r="A49" s="320"/>
      <c r="B49" s="321"/>
      <c r="C49" s="322"/>
      <c r="D49" s="299"/>
      <c r="E49" s="323"/>
      <c r="F49" s="324"/>
    </row>
    <row r="50" spans="1:6" ht="24" customHeight="1" x14ac:dyDescent="0.25">
      <c r="B50" s="325"/>
      <c r="C50" s="325"/>
      <c r="D50" s="296"/>
      <c r="E50" s="326"/>
      <c r="F50" s="327" t="s">
        <v>284</v>
      </c>
    </row>
    <row r="51" spans="1:6" ht="23.25" customHeight="1" x14ac:dyDescent="0.25">
      <c r="A51" s="328" t="s">
        <v>285</v>
      </c>
      <c r="B51" s="329" t="s">
        <v>286</v>
      </c>
      <c r="C51" s="285" t="s">
        <v>260</v>
      </c>
      <c r="D51" s="286">
        <f>SUM(D52:D55)</f>
        <v>11470</v>
      </c>
      <c r="E51" s="330">
        <f>SUM(E52:E54)+E55</f>
        <v>930</v>
      </c>
      <c r="F51" s="330">
        <f>SUM(F52:F55)</f>
        <v>12400</v>
      </c>
    </row>
    <row r="52" spans="1:6" ht="24" customHeight="1" x14ac:dyDescent="0.25">
      <c r="A52" s="297">
        <v>65264</v>
      </c>
      <c r="B52" s="264" t="s">
        <v>287</v>
      </c>
      <c r="C52" s="331" t="s">
        <v>288</v>
      </c>
      <c r="D52" s="332">
        <v>11200</v>
      </c>
      <c r="E52" s="292">
        <v>1036.51</v>
      </c>
      <c r="F52" s="333">
        <f>D52+E52</f>
        <v>12236.51</v>
      </c>
    </row>
    <row r="53" spans="1:6" ht="26.25" customHeight="1" x14ac:dyDescent="0.25">
      <c r="A53" s="297">
        <v>65268</v>
      </c>
      <c r="B53" s="312" t="s">
        <v>289</v>
      </c>
      <c r="C53" s="331" t="s">
        <v>290</v>
      </c>
      <c r="D53" s="296">
        <v>130</v>
      </c>
      <c r="E53" s="292">
        <v>-106.51</v>
      </c>
      <c r="F53" s="333">
        <f t="shared" ref="F53:F54" si="4">D53+E53</f>
        <v>23.489999999999995</v>
      </c>
    </row>
    <row r="54" spans="1:6" ht="26.25" customHeight="1" x14ac:dyDescent="0.25">
      <c r="A54" s="260">
        <v>652690</v>
      </c>
      <c r="B54" s="313" t="s">
        <v>291</v>
      </c>
      <c r="C54" s="334" t="s">
        <v>292</v>
      </c>
      <c r="D54" s="311">
        <v>140</v>
      </c>
      <c r="E54" s="292">
        <v>0</v>
      </c>
      <c r="F54" s="333">
        <f t="shared" si="4"/>
        <v>140</v>
      </c>
    </row>
    <row r="55" spans="1:6" ht="21" customHeight="1" x14ac:dyDescent="0.25">
      <c r="A55" s="256">
        <v>92211</v>
      </c>
      <c r="B55" s="313" t="s">
        <v>268</v>
      </c>
      <c r="C55" s="317" t="s">
        <v>293</v>
      </c>
      <c r="D55" s="335">
        <v>0</v>
      </c>
      <c r="E55" s="336">
        <v>0</v>
      </c>
      <c r="F55" s="337">
        <v>0</v>
      </c>
    </row>
    <row r="56" spans="1:6" ht="23.25" customHeight="1" x14ac:dyDescent="0.25">
      <c r="A56" s="338" t="s">
        <v>294</v>
      </c>
      <c r="B56" s="329" t="s">
        <v>295</v>
      </c>
      <c r="C56" s="285" t="s">
        <v>260</v>
      </c>
      <c r="D56" s="339">
        <f>SUM(D57:D59)</f>
        <v>970480</v>
      </c>
      <c r="E56" s="340">
        <f>SUM(E57:E59)</f>
        <v>229520</v>
      </c>
      <c r="F56" s="340">
        <f>SUM(F57:F59)</f>
        <v>1200000</v>
      </c>
    </row>
    <row r="57" spans="1:6" ht="42" customHeight="1" x14ac:dyDescent="0.25">
      <c r="A57" s="254">
        <v>63622</v>
      </c>
      <c r="B57" s="264" t="s">
        <v>296</v>
      </c>
      <c r="C57" s="341" t="s">
        <v>297</v>
      </c>
      <c r="D57" s="342">
        <v>130</v>
      </c>
      <c r="E57" s="343">
        <v>420</v>
      </c>
      <c r="F57" s="344">
        <f>D57+E57</f>
        <v>550</v>
      </c>
    </row>
    <row r="58" spans="1:6" ht="24" customHeight="1" x14ac:dyDescent="0.25">
      <c r="A58" s="297">
        <v>92211</v>
      </c>
      <c r="B58" s="264" t="s">
        <v>268</v>
      </c>
      <c r="C58" s="317" t="s">
        <v>298</v>
      </c>
      <c r="D58" s="345">
        <v>350</v>
      </c>
      <c r="E58" s="343">
        <v>10.82</v>
      </c>
      <c r="F58" s="344">
        <f t="shared" ref="F58:F59" si="5">D58+E58</f>
        <v>360.82</v>
      </c>
    </row>
    <row r="59" spans="1:6" ht="42.75" customHeight="1" x14ac:dyDescent="0.25">
      <c r="A59" s="254">
        <v>63612</v>
      </c>
      <c r="B59" s="264" t="s">
        <v>299</v>
      </c>
      <c r="C59" s="341" t="s">
        <v>300</v>
      </c>
      <c r="D59" s="345">
        <v>970000</v>
      </c>
      <c r="E59" s="343">
        <v>229089.18</v>
      </c>
      <c r="F59" s="344">
        <f t="shared" si="5"/>
        <v>1199089.18</v>
      </c>
    </row>
    <row r="60" spans="1:6" ht="24.75" customHeight="1" x14ac:dyDescent="0.25">
      <c r="A60" s="328" t="s">
        <v>301</v>
      </c>
      <c r="B60" s="329" t="s">
        <v>302</v>
      </c>
      <c r="C60" s="346" t="s">
        <v>260</v>
      </c>
      <c r="D60" s="347">
        <f t="shared" ref="D60:E60" si="6">SUM(D61:D62)</f>
        <v>8000</v>
      </c>
      <c r="E60" s="347">
        <f t="shared" si="6"/>
        <v>1290</v>
      </c>
      <c r="F60" s="347">
        <f>SUM(F61:F62)</f>
        <v>9290</v>
      </c>
    </row>
    <row r="61" spans="1:6" ht="24" customHeight="1" x14ac:dyDescent="0.25">
      <c r="A61" s="303">
        <v>63613</v>
      </c>
      <c r="B61" s="312" t="s">
        <v>303</v>
      </c>
      <c r="C61" s="322" t="s">
        <v>304</v>
      </c>
      <c r="D61" s="332">
        <v>8000</v>
      </c>
      <c r="E61" s="292">
        <v>1290</v>
      </c>
      <c r="F61" s="316">
        <f t="shared" ref="F61:F62" si="7">D61+E61</f>
        <v>9290</v>
      </c>
    </row>
    <row r="62" spans="1:6" ht="24" customHeight="1" x14ac:dyDescent="0.25">
      <c r="A62" s="303">
        <v>92211</v>
      </c>
      <c r="B62" s="312" t="s">
        <v>305</v>
      </c>
      <c r="C62" s="322" t="s">
        <v>306</v>
      </c>
      <c r="D62" s="332">
        <v>0</v>
      </c>
      <c r="E62" s="292">
        <v>0</v>
      </c>
      <c r="F62" s="316">
        <f t="shared" si="7"/>
        <v>0</v>
      </c>
    </row>
    <row r="63" spans="1:6" ht="30.75" customHeight="1" x14ac:dyDescent="0.25">
      <c r="A63" s="348" t="s">
        <v>307</v>
      </c>
      <c r="B63" s="329" t="s">
        <v>308</v>
      </c>
      <c r="C63" s="329"/>
      <c r="D63" s="349">
        <f>SUM(D64:D68)</f>
        <v>27350</v>
      </c>
      <c r="E63" s="350">
        <f>SUM(E64:E68)</f>
        <v>54650</v>
      </c>
      <c r="F63" s="350">
        <f>SUM(F64:F68)</f>
        <v>82000</v>
      </c>
    </row>
    <row r="64" spans="1:6" ht="30.75" customHeight="1" x14ac:dyDescent="0.25">
      <c r="A64" s="260">
        <v>63811</v>
      </c>
      <c r="B64" s="264" t="s">
        <v>309</v>
      </c>
      <c r="C64" s="351" t="s">
        <v>310</v>
      </c>
      <c r="D64" s="342">
        <v>3900</v>
      </c>
      <c r="E64" s="343">
        <v>50000</v>
      </c>
      <c r="F64" s="344">
        <f>D64+E64</f>
        <v>53900</v>
      </c>
    </row>
    <row r="65" spans="1:6" ht="30.75" customHeight="1" x14ac:dyDescent="0.25">
      <c r="A65" s="260">
        <v>63813</v>
      </c>
      <c r="B65" s="264" t="s">
        <v>311</v>
      </c>
      <c r="C65" s="351" t="s">
        <v>310</v>
      </c>
      <c r="D65" s="342">
        <v>1990</v>
      </c>
      <c r="E65" s="343">
        <v>2214.65</v>
      </c>
      <c r="F65" s="344">
        <f>D65+E65</f>
        <v>4204.6499999999996</v>
      </c>
    </row>
    <row r="66" spans="1:6" ht="42.75" customHeight="1" x14ac:dyDescent="0.25">
      <c r="A66" s="254">
        <v>63612</v>
      </c>
      <c r="B66" s="264" t="s">
        <v>312</v>
      </c>
      <c r="C66" s="341"/>
      <c r="D66" s="345">
        <v>1450</v>
      </c>
      <c r="E66" s="343">
        <v>2550</v>
      </c>
      <c r="F66" s="344">
        <f t="shared" ref="F66" si="8">D66+E66</f>
        <v>4000</v>
      </c>
    </row>
    <row r="67" spans="1:6" ht="30.75" customHeight="1" x14ac:dyDescent="0.25">
      <c r="A67" s="260">
        <v>64132</v>
      </c>
      <c r="B67" s="304" t="s">
        <v>313</v>
      </c>
      <c r="C67" s="352" t="s">
        <v>314</v>
      </c>
      <c r="D67" s="353">
        <v>10</v>
      </c>
      <c r="E67" s="343">
        <v>0</v>
      </c>
      <c r="F67" s="354">
        <f>D67+E67</f>
        <v>10</v>
      </c>
    </row>
    <row r="68" spans="1:6" ht="24" customHeight="1" x14ac:dyDescent="0.25">
      <c r="A68" s="297">
        <v>92211</v>
      </c>
      <c r="B68" s="355" t="s">
        <v>315</v>
      </c>
      <c r="C68" s="355"/>
      <c r="D68" s="356">
        <v>20000</v>
      </c>
      <c r="E68" s="357">
        <v>-114.65</v>
      </c>
      <c r="F68" s="354">
        <f>D68+E68</f>
        <v>19885.349999999999</v>
      </c>
    </row>
    <row r="69" spans="1:6" ht="18" customHeight="1" x14ac:dyDescent="0.25">
      <c r="A69" s="358"/>
      <c r="B69" s="359"/>
      <c r="C69" s="359"/>
      <c r="D69" s="360"/>
      <c r="E69" s="323"/>
      <c r="F69" s="327"/>
    </row>
    <row r="70" spans="1:6" ht="18" customHeight="1" x14ac:dyDescent="0.25">
      <c r="A70" s="358"/>
      <c r="B70" s="359"/>
      <c r="C70" s="359"/>
      <c r="D70" s="360"/>
      <c r="E70" s="323"/>
      <c r="F70" s="327"/>
    </row>
    <row r="71" spans="1:6" ht="18" customHeight="1" x14ac:dyDescent="0.25">
      <c r="A71" s="358"/>
      <c r="B71" s="359"/>
      <c r="C71" s="359"/>
      <c r="D71" s="360"/>
      <c r="E71" s="323"/>
      <c r="F71" s="327"/>
    </row>
    <row r="72" spans="1:6" ht="18" customHeight="1" x14ac:dyDescent="0.25">
      <c r="A72" s="358"/>
      <c r="B72" s="359"/>
      <c r="C72" s="359"/>
      <c r="D72" s="360"/>
      <c r="E72" s="323"/>
      <c r="F72" s="327"/>
    </row>
    <row r="73" spans="1:6" ht="18" customHeight="1" x14ac:dyDescent="0.25">
      <c r="A73" s="358"/>
      <c r="B73" s="359"/>
      <c r="C73" s="359"/>
      <c r="D73" s="360"/>
      <c r="E73" s="323"/>
      <c r="F73" s="327"/>
    </row>
    <row r="74" spans="1:6" ht="18" customHeight="1" x14ac:dyDescent="0.25">
      <c r="A74" s="358"/>
      <c r="B74" s="359"/>
      <c r="C74" s="359"/>
      <c r="D74" s="360"/>
      <c r="E74" s="323"/>
      <c r="F74" s="327"/>
    </row>
    <row r="75" spans="1:6" ht="18" customHeight="1" x14ac:dyDescent="0.25">
      <c r="A75" s="358"/>
      <c r="B75" s="359"/>
      <c r="C75" s="359"/>
      <c r="D75" s="360"/>
      <c r="E75" s="323"/>
      <c r="F75" s="327"/>
    </row>
    <row r="76" spans="1:6" ht="18" customHeight="1" x14ac:dyDescent="0.25">
      <c r="A76" s="358"/>
      <c r="B76" s="359"/>
      <c r="C76" s="359"/>
      <c r="D76" s="360"/>
      <c r="E76" s="323"/>
      <c r="F76" s="327"/>
    </row>
    <row r="77" spans="1:6" ht="18" customHeight="1" x14ac:dyDescent="0.25">
      <c r="A77" s="358"/>
      <c r="B77" s="359"/>
      <c r="C77" s="359"/>
      <c r="D77" s="360"/>
      <c r="E77" s="323"/>
      <c r="F77" s="327"/>
    </row>
    <row r="78" spans="1:6" ht="18" customHeight="1" x14ac:dyDescent="0.25">
      <c r="A78" s="358"/>
      <c r="B78" s="359"/>
      <c r="C78" s="359"/>
      <c r="D78" s="360"/>
      <c r="E78" s="323"/>
      <c r="F78" s="327"/>
    </row>
    <row r="79" spans="1:6" ht="18" customHeight="1" x14ac:dyDescent="0.25">
      <c r="A79" s="358"/>
      <c r="B79" s="359"/>
      <c r="C79" s="359"/>
      <c r="D79" s="360"/>
      <c r="E79" s="323"/>
      <c r="F79" s="327"/>
    </row>
    <row r="80" spans="1:6" ht="18" customHeight="1" x14ac:dyDescent="0.25">
      <c r="A80" s="358"/>
      <c r="B80" s="359"/>
      <c r="C80" s="359"/>
      <c r="D80" s="360"/>
      <c r="E80" s="323"/>
      <c r="F80" s="327"/>
    </row>
    <row r="81" spans="1:6" ht="18" customHeight="1" x14ac:dyDescent="0.25">
      <c r="A81" s="358"/>
      <c r="B81" s="359"/>
      <c r="C81" s="359"/>
      <c r="D81" s="360"/>
      <c r="E81" s="323"/>
      <c r="F81" s="327"/>
    </row>
    <row r="82" spans="1:6" ht="18" customHeight="1" x14ac:dyDescent="0.25">
      <c r="A82" s="358"/>
      <c r="B82" s="359"/>
      <c r="C82" s="359"/>
      <c r="D82" s="360"/>
      <c r="E82" s="323"/>
      <c r="F82" s="327"/>
    </row>
    <row r="83" spans="1:6" ht="18" customHeight="1" x14ac:dyDescent="0.25">
      <c r="A83" s="358"/>
      <c r="B83" s="359"/>
      <c r="C83" s="359"/>
      <c r="D83" s="360"/>
      <c r="E83" s="323"/>
      <c r="F83" s="327"/>
    </row>
    <row r="84" spans="1:6" ht="18" customHeight="1" x14ac:dyDescent="0.25">
      <c r="A84" s="358"/>
      <c r="B84" s="359"/>
      <c r="C84" s="359"/>
      <c r="D84" s="360"/>
      <c r="E84" s="323"/>
      <c r="F84" s="327"/>
    </row>
    <row r="85" spans="1:6" ht="18" customHeight="1" x14ac:dyDescent="0.25">
      <c r="A85" s="358"/>
      <c r="B85" s="359"/>
      <c r="C85" s="359"/>
      <c r="D85" s="360"/>
      <c r="E85" s="323"/>
      <c r="F85" s="327"/>
    </row>
    <row r="86" spans="1:6" ht="18" customHeight="1" x14ac:dyDescent="0.25">
      <c r="A86" s="358"/>
      <c r="B86" s="359"/>
      <c r="C86" s="359"/>
      <c r="D86" s="360"/>
      <c r="E86" s="323"/>
      <c r="F86" s="327"/>
    </row>
    <row r="87" spans="1:6" ht="18" customHeight="1" x14ac:dyDescent="0.25">
      <c r="A87" s="358"/>
      <c r="B87" s="359"/>
      <c r="C87" s="359"/>
      <c r="D87" s="360"/>
      <c r="E87" s="323"/>
      <c r="F87" s="327"/>
    </row>
    <row r="88" spans="1:6" ht="18" customHeight="1" x14ac:dyDescent="0.25">
      <c r="A88" s="358"/>
      <c r="B88" s="359"/>
      <c r="C88" s="359"/>
      <c r="D88" s="360"/>
      <c r="E88" s="323"/>
      <c r="F88" s="327"/>
    </row>
    <row r="89" spans="1:6" ht="24" customHeight="1" x14ac:dyDescent="0.25">
      <c r="B89" s="325"/>
      <c r="C89" s="325"/>
      <c r="D89" s="296"/>
      <c r="E89" s="326"/>
      <c r="F89" s="327" t="s">
        <v>316</v>
      </c>
    </row>
    <row r="90" spans="1:6" ht="15" customHeight="1" x14ac:dyDescent="0.25">
      <c r="A90" s="547" t="s">
        <v>224</v>
      </c>
      <c r="B90" s="549" t="s">
        <v>225</v>
      </c>
      <c r="C90" s="551" t="s">
        <v>226</v>
      </c>
      <c r="D90" s="225" t="s">
        <v>317</v>
      </c>
      <c r="E90" s="553" t="s">
        <v>228</v>
      </c>
      <c r="F90" s="226" t="s">
        <v>229</v>
      </c>
    </row>
    <row r="91" spans="1:6" ht="15" customHeight="1" x14ac:dyDescent="0.25">
      <c r="A91" s="548"/>
      <c r="B91" s="550"/>
      <c r="C91" s="552"/>
      <c r="D91" s="227">
        <v>2023</v>
      </c>
      <c r="E91" s="554"/>
      <c r="F91" s="228" t="s">
        <v>230</v>
      </c>
    </row>
    <row r="92" spans="1:6" ht="24" customHeight="1" x14ac:dyDescent="0.25">
      <c r="A92" s="361">
        <v>3</v>
      </c>
      <c r="B92" s="362" t="s">
        <v>318</v>
      </c>
      <c r="C92" s="231" t="s">
        <v>231</v>
      </c>
      <c r="D92" s="363">
        <f>D96+D171+D182+D215+D227+D240+D261</f>
        <v>1280140.1499999999</v>
      </c>
      <c r="E92" s="364">
        <f>E96+E167</f>
        <v>299269.83</v>
      </c>
      <c r="F92" s="364">
        <f>F96+F171+F182+F215+F227+F240+F261</f>
        <v>1579409.98</v>
      </c>
    </row>
    <row r="93" spans="1:6" ht="15.75" customHeight="1" x14ac:dyDescent="0.25">
      <c r="A93" s="283" t="s">
        <v>319</v>
      </c>
      <c r="B93" s="575" t="s">
        <v>233</v>
      </c>
      <c r="C93" s="575"/>
      <c r="D93" s="575"/>
      <c r="E93" s="575"/>
      <c r="F93" s="576"/>
    </row>
    <row r="94" spans="1:6" ht="15.75" customHeight="1" x14ac:dyDescent="0.25">
      <c r="A94" s="560" t="s">
        <v>320</v>
      </c>
      <c r="B94" s="560"/>
      <c r="C94" s="560"/>
      <c r="D94" s="560"/>
      <c r="E94" s="560"/>
      <c r="F94" s="561"/>
    </row>
    <row r="95" spans="1:6" ht="15.75" customHeight="1" x14ac:dyDescent="0.25">
      <c r="A95" s="283" t="s">
        <v>255</v>
      </c>
      <c r="B95" s="577" t="s">
        <v>197</v>
      </c>
      <c r="C95" s="577"/>
      <c r="D95" s="577"/>
      <c r="E95" s="577"/>
      <c r="F95" s="578"/>
    </row>
    <row r="96" spans="1:6" ht="24" customHeight="1" x14ac:dyDescent="0.25">
      <c r="A96" s="579" t="s">
        <v>321</v>
      </c>
      <c r="B96" s="580"/>
      <c r="C96" s="365"/>
      <c r="D96" s="366">
        <v>209960.15</v>
      </c>
      <c r="E96" s="367">
        <f>E97+E145</f>
        <v>20579.830000000002</v>
      </c>
      <c r="F96" s="367">
        <f>SUM(F97+F144+F145)</f>
        <v>230539.97999999998</v>
      </c>
    </row>
    <row r="97" spans="1:6" ht="24" customHeight="1" x14ac:dyDescent="0.25">
      <c r="A97" s="368" t="s">
        <v>237</v>
      </c>
      <c r="B97" s="369" t="s">
        <v>322</v>
      </c>
      <c r="C97" s="369" t="s">
        <v>234</v>
      </c>
      <c r="D97" s="370">
        <f>SUM(D98:D123)+SUM(D124:D139)</f>
        <v>159260.03999999998</v>
      </c>
      <c r="E97" s="370">
        <f t="shared" ref="E97:F97" si="9">SUM(E98:E123)+SUM(E124:E139)</f>
        <v>-67500.039999999994</v>
      </c>
      <c r="F97" s="370">
        <f t="shared" si="9"/>
        <v>91760</v>
      </c>
    </row>
    <row r="98" spans="1:6" ht="24" customHeight="1" x14ac:dyDescent="0.25">
      <c r="A98" s="372">
        <v>321190</v>
      </c>
      <c r="B98" s="373" t="s">
        <v>323</v>
      </c>
      <c r="C98" s="374" t="s">
        <v>324</v>
      </c>
      <c r="D98" s="311">
        <v>2654.46</v>
      </c>
      <c r="E98" s="375">
        <v>1200</v>
      </c>
      <c r="F98" s="376">
        <f>D98+E98</f>
        <v>3854.46</v>
      </c>
    </row>
    <row r="99" spans="1:6" ht="24" customHeight="1" x14ac:dyDescent="0.25">
      <c r="A99" s="372">
        <v>321210</v>
      </c>
      <c r="B99" s="377" t="s">
        <v>325</v>
      </c>
      <c r="C99" s="378" t="s">
        <v>326</v>
      </c>
      <c r="D99" s="311">
        <v>33140.89</v>
      </c>
      <c r="E99" s="375">
        <v>0</v>
      </c>
      <c r="F99" s="379">
        <f t="shared" ref="F99:F123" si="10">D99+E99</f>
        <v>33140.89</v>
      </c>
    </row>
    <row r="100" spans="1:6" ht="24" customHeight="1" x14ac:dyDescent="0.25">
      <c r="A100" s="380">
        <v>321310</v>
      </c>
      <c r="B100" s="381" t="s">
        <v>327</v>
      </c>
      <c r="C100" s="382" t="s">
        <v>328</v>
      </c>
      <c r="D100" s="383">
        <v>663.61</v>
      </c>
      <c r="E100" s="375">
        <v>300</v>
      </c>
      <c r="F100" s="379">
        <f t="shared" si="10"/>
        <v>963.61</v>
      </c>
    </row>
    <row r="101" spans="1:6" ht="24" customHeight="1" x14ac:dyDescent="0.25">
      <c r="A101" s="372">
        <v>321490</v>
      </c>
      <c r="B101" s="377" t="s">
        <v>329</v>
      </c>
      <c r="C101" s="378" t="s">
        <v>330</v>
      </c>
      <c r="D101" s="311">
        <v>0</v>
      </c>
      <c r="E101" s="375">
        <v>0</v>
      </c>
      <c r="F101" s="379">
        <f t="shared" si="10"/>
        <v>0</v>
      </c>
    </row>
    <row r="102" spans="1:6" ht="24" customHeight="1" x14ac:dyDescent="0.25">
      <c r="A102" s="372">
        <v>322110</v>
      </c>
      <c r="B102" s="381" t="s">
        <v>331</v>
      </c>
      <c r="C102" s="382" t="s">
        <v>332</v>
      </c>
      <c r="D102" s="311">
        <v>3278.25</v>
      </c>
      <c r="E102" s="375">
        <v>0</v>
      </c>
      <c r="F102" s="379">
        <f t="shared" si="10"/>
        <v>3278.25</v>
      </c>
    </row>
    <row r="103" spans="1:6" ht="27" customHeight="1" x14ac:dyDescent="0.25">
      <c r="A103" s="372">
        <v>322190</v>
      </c>
      <c r="B103" s="381" t="s">
        <v>333</v>
      </c>
      <c r="C103" s="382" t="s">
        <v>334</v>
      </c>
      <c r="D103" s="311">
        <v>5600.4</v>
      </c>
      <c r="E103" s="375">
        <v>0</v>
      </c>
      <c r="F103" s="379">
        <f t="shared" si="10"/>
        <v>5600.4</v>
      </c>
    </row>
    <row r="104" spans="1:6" ht="24" customHeight="1" x14ac:dyDescent="0.25">
      <c r="A104" s="372">
        <v>322290</v>
      </c>
      <c r="B104" s="373" t="s">
        <v>335</v>
      </c>
      <c r="C104" s="374" t="s">
        <v>336</v>
      </c>
      <c r="D104" s="311">
        <v>3981.68</v>
      </c>
      <c r="E104" s="375">
        <v>-361.49</v>
      </c>
      <c r="F104" s="379">
        <f t="shared" si="10"/>
        <v>3620.1899999999996</v>
      </c>
    </row>
    <row r="105" spans="1:6" ht="24" customHeight="1" x14ac:dyDescent="0.25">
      <c r="A105" s="372">
        <v>322310</v>
      </c>
      <c r="B105" s="377" t="s">
        <v>337</v>
      </c>
      <c r="C105" s="378" t="s">
        <v>338</v>
      </c>
      <c r="D105" s="311">
        <v>5043.47</v>
      </c>
      <c r="E105" s="375">
        <v>-1000</v>
      </c>
      <c r="F105" s="379">
        <f t="shared" si="10"/>
        <v>4043.4700000000003</v>
      </c>
    </row>
    <row r="106" spans="1:6" ht="24" customHeight="1" x14ac:dyDescent="0.25">
      <c r="A106" s="372">
        <v>322330</v>
      </c>
      <c r="B106" s="377" t="s">
        <v>339</v>
      </c>
      <c r="C106" s="378" t="s">
        <v>340</v>
      </c>
      <c r="D106" s="311">
        <v>7034.31</v>
      </c>
      <c r="E106" s="375">
        <v>-4000</v>
      </c>
      <c r="F106" s="379">
        <f t="shared" si="10"/>
        <v>3034.3100000000004</v>
      </c>
    </row>
    <row r="107" spans="1:6" ht="24" customHeight="1" x14ac:dyDescent="0.25">
      <c r="A107" s="372">
        <v>322340</v>
      </c>
      <c r="B107" s="377" t="s">
        <v>341</v>
      </c>
      <c r="C107" s="378" t="s">
        <v>342</v>
      </c>
      <c r="D107" s="311">
        <v>663.61</v>
      </c>
      <c r="E107" s="375">
        <v>0</v>
      </c>
      <c r="F107" s="379">
        <f t="shared" si="10"/>
        <v>663.61</v>
      </c>
    </row>
    <row r="108" spans="1:6" ht="29.25" customHeight="1" x14ac:dyDescent="0.25">
      <c r="A108" s="380">
        <v>322440</v>
      </c>
      <c r="B108" s="381" t="s">
        <v>343</v>
      </c>
      <c r="C108" s="382" t="s">
        <v>344</v>
      </c>
      <c r="D108" s="383">
        <v>990.84</v>
      </c>
      <c r="E108" s="375">
        <v>-243.84</v>
      </c>
      <c r="F108" s="379">
        <f t="shared" si="10"/>
        <v>747</v>
      </c>
    </row>
    <row r="109" spans="1:6" ht="24" customHeight="1" x14ac:dyDescent="0.25">
      <c r="A109" s="372">
        <v>322510</v>
      </c>
      <c r="B109" s="377" t="s">
        <v>126</v>
      </c>
      <c r="C109" s="378" t="s">
        <v>345</v>
      </c>
      <c r="D109" s="311">
        <v>398.17</v>
      </c>
      <c r="E109" s="375">
        <v>0</v>
      </c>
      <c r="F109" s="379">
        <f t="shared" si="10"/>
        <v>398.17</v>
      </c>
    </row>
    <row r="110" spans="1:6" ht="24" customHeight="1" x14ac:dyDescent="0.25">
      <c r="A110" s="372">
        <v>322520</v>
      </c>
      <c r="B110" s="377" t="s">
        <v>346</v>
      </c>
      <c r="C110" s="378" t="s">
        <v>347</v>
      </c>
      <c r="D110" s="311">
        <v>0</v>
      </c>
      <c r="E110" s="375">
        <v>0</v>
      </c>
      <c r="F110" s="379">
        <f t="shared" si="10"/>
        <v>0</v>
      </c>
    </row>
    <row r="111" spans="1:6" ht="24" customHeight="1" x14ac:dyDescent="0.25">
      <c r="A111" s="372">
        <v>322710</v>
      </c>
      <c r="B111" s="384" t="s">
        <v>157</v>
      </c>
      <c r="C111" s="385" t="s">
        <v>348</v>
      </c>
      <c r="D111" s="311">
        <v>0</v>
      </c>
      <c r="E111" s="375">
        <v>0</v>
      </c>
      <c r="F111" s="379">
        <f>D111+E111</f>
        <v>0</v>
      </c>
    </row>
    <row r="112" spans="1:6" ht="24" customHeight="1" x14ac:dyDescent="0.25">
      <c r="A112" s="372">
        <v>323110</v>
      </c>
      <c r="B112" s="377" t="s">
        <v>349</v>
      </c>
      <c r="C112" s="378" t="s">
        <v>350</v>
      </c>
      <c r="D112" s="311">
        <v>3490.61</v>
      </c>
      <c r="E112" s="375">
        <v>0</v>
      </c>
      <c r="F112" s="379">
        <f t="shared" si="10"/>
        <v>3490.61</v>
      </c>
    </row>
    <row r="113" spans="1:6" ht="24" customHeight="1" x14ac:dyDescent="0.25">
      <c r="A113" s="372">
        <v>323130</v>
      </c>
      <c r="B113" s="377" t="s">
        <v>351</v>
      </c>
      <c r="C113" s="378" t="s">
        <v>352</v>
      </c>
      <c r="D113" s="311">
        <v>398.17</v>
      </c>
      <c r="E113" s="375">
        <v>0</v>
      </c>
      <c r="F113" s="379">
        <f t="shared" si="10"/>
        <v>398.17</v>
      </c>
    </row>
    <row r="114" spans="1:6" ht="24" customHeight="1" x14ac:dyDescent="0.25">
      <c r="A114" s="372">
        <v>323190</v>
      </c>
      <c r="B114" s="377" t="s">
        <v>353</v>
      </c>
      <c r="C114" s="378" t="s">
        <v>354</v>
      </c>
      <c r="D114" s="311">
        <v>132.72</v>
      </c>
      <c r="E114" s="375">
        <v>200</v>
      </c>
      <c r="F114" s="379">
        <f t="shared" si="10"/>
        <v>332.72</v>
      </c>
    </row>
    <row r="115" spans="1:6" ht="28.5" customHeight="1" x14ac:dyDescent="0.25">
      <c r="A115" s="372">
        <v>323290</v>
      </c>
      <c r="B115" s="381" t="s">
        <v>355</v>
      </c>
      <c r="C115" s="382" t="s">
        <v>356</v>
      </c>
      <c r="D115" s="311">
        <v>1194.51</v>
      </c>
      <c r="E115" s="375">
        <v>2305.4899999999998</v>
      </c>
      <c r="F115" s="379">
        <f t="shared" si="10"/>
        <v>3500</v>
      </c>
    </row>
    <row r="116" spans="1:6" ht="24" customHeight="1" x14ac:dyDescent="0.25">
      <c r="A116" s="372">
        <v>323390</v>
      </c>
      <c r="B116" s="377" t="s">
        <v>357</v>
      </c>
      <c r="C116" s="378" t="s">
        <v>358</v>
      </c>
      <c r="D116" s="311">
        <v>132.72</v>
      </c>
      <c r="E116" s="375">
        <v>-132.72</v>
      </c>
      <c r="F116" s="379">
        <f t="shared" si="10"/>
        <v>0</v>
      </c>
    </row>
    <row r="117" spans="1:6" ht="27" customHeight="1" x14ac:dyDescent="0.25">
      <c r="A117" s="380">
        <v>323490</v>
      </c>
      <c r="B117" s="381" t="s">
        <v>359</v>
      </c>
      <c r="C117" s="382" t="s">
        <v>360</v>
      </c>
      <c r="D117" s="383">
        <v>2654.46</v>
      </c>
      <c r="E117" s="375">
        <v>700</v>
      </c>
      <c r="F117" s="379">
        <f t="shared" si="10"/>
        <v>3354.46</v>
      </c>
    </row>
    <row r="118" spans="1:6" ht="25.5" x14ac:dyDescent="0.25">
      <c r="A118" s="372">
        <v>323590</v>
      </c>
      <c r="B118" s="381" t="s">
        <v>361</v>
      </c>
      <c r="C118" s="382" t="s">
        <v>362</v>
      </c>
      <c r="D118" s="311">
        <v>13272.28</v>
      </c>
      <c r="E118" s="375">
        <v>0</v>
      </c>
      <c r="F118" s="379">
        <f t="shared" si="10"/>
        <v>13272.28</v>
      </c>
    </row>
    <row r="119" spans="1:6" ht="26.25" customHeight="1" x14ac:dyDescent="0.25">
      <c r="A119" s="372">
        <v>323610</v>
      </c>
      <c r="B119" s="381" t="s">
        <v>363</v>
      </c>
      <c r="C119" s="382" t="s">
        <v>364</v>
      </c>
      <c r="D119" s="311">
        <v>3875</v>
      </c>
      <c r="E119" s="375">
        <v>-575</v>
      </c>
      <c r="F119" s="379">
        <f t="shared" si="10"/>
        <v>3300</v>
      </c>
    </row>
    <row r="120" spans="1:6" ht="24" customHeight="1" x14ac:dyDescent="0.25">
      <c r="A120" s="372">
        <v>323690</v>
      </c>
      <c r="B120" s="384" t="s">
        <v>365</v>
      </c>
      <c r="C120" s="385" t="s">
        <v>366</v>
      </c>
      <c r="D120" s="311">
        <v>0</v>
      </c>
      <c r="E120" s="375">
        <v>0</v>
      </c>
      <c r="F120" s="379">
        <f t="shared" si="10"/>
        <v>0</v>
      </c>
    </row>
    <row r="121" spans="1:6" ht="21.95" customHeight="1" x14ac:dyDescent="0.25">
      <c r="A121" s="372">
        <v>323710</v>
      </c>
      <c r="B121" s="381" t="s">
        <v>367</v>
      </c>
      <c r="C121" s="382" t="s">
        <v>368</v>
      </c>
      <c r="D121" s="311">
        <v>0</v>
      </c>
      <c r="E121" s="375">
        <v>0</v>
      </c>
      <c r="F121" s="379">
        <f t="shared" si="10"/>
        <v>0</v>
      </c>
    </row>
    <row r="122" spans="1:6" ht="21.95" customHeight="1" x14ac:dyDescent="0.25">
      <c r="A122" s="372">
        <v>323720</v>
      </c>
      <c r="B122" s="377" t="s">
        <v>369</v>
      </c>
      <c r="C122" s="378" t="s">
        <v>370</v>
      </c>
      <c r="D122" s="311">
        <v>0</v>
      </c>
      <c r="E122" s="375">
        <v>0</v>
      </c>
      <c r="F122" s="379">
        <f t="shared" si="10"/>
        <v>0</v>
      </c>
    </row>
    <row r="123" spans="1:6" ht="24" customHeight="1" x14ac:dyDescent="0.25">
      <c r="A123" s="372">
        <v>323790</v>
      </c>
      <c r="B123" s="381" t="s">
        <v>371</v>
      </c>
      <c r="C123" s="382" t="s">
        <v>372</v>
      </c>
      <c r="D123" s="342">
        <v>265.45</v>
      </c>
      <c r="E123" s="386">
        <v>250</v>
      </c>
      <c r="F123" s="376">
        <f t="shared" si="10"/>
        <v>515.45000000000005</v>
      </c>
    </row>
    <row r="124" spans="1:6" ht="24" customHeight="1" x14ac:dyDescent="0.25">
      <c r="A124" s="372">
        <v>323890</v>
      </c>
      <c r="B124" s="377" t="s">
        <v>374</v>
      </c>
      <c r="C124" s="378" t="s">
        <v>375</v>
      </c>
      <c r="D124" s="311">
        <v>1327.23</v>
      </c>
      <c r="E124" s="375">
        <v>100</v>
      </c>
      <c r="F124" s="376">
        <f>D124+E124</f>
        <v>1427.23</v>
      </c>
    </row>
    <row r="125" spans="1:6" ht="24" customHeight="1" x14ac:dyDescent="0.25">
      <c r="A125" s="372">
        <v>323910</v>
      </c>
      <c r="B125" s="381" t="s">
        <v>376</v>
      </c>
      <c r="C125" s="382" t="s">
        <v>377</v>
      </c>
      <c r="D125" s="311">
        <v>132.72</v>
      </c>
      <c r="E125" s="375">
        <v>-132.72</v>
      </c>
      <c r="F125" s="376">
        <f t="shared" ref="F125:F139" si="11">D125+E125</f>
        <v>0</v>
      </c>
    </row>
    <row r="126" spans="1:6" ht="24" customHeight="1" x14ac:dyDescent="0.25">
      <c r="A126" s="372">
        <v>323990</v>
      </c>
      <c r="B126" s="377" t="s">
        <v>378</v>
      </c>
      <c r="C126" s="378" t="s">
        <v>379</v>
      </c>
      <c r="D126" s="311">
        <v>35.299999999999997</v>
      </c>
      <c r="E126" s="375">
        <v>250</v>
      </c>
      <c r="F126" s="376">
        <f t="shared" si="11"/>
        <v>285.3</v>
      </c>
    </row>
    <row r="127" spans="1:6" ht="24" customHeight="1" x14ac:dyDescent="0.25">
      <c r="A127" s="372">
        <v>324120</v>
      </c>
      <c r="B127" s="381" t="s">
        <v>380</v>
      </c>
      <c r="C127" s="382" t="s">
        <v>381</v>
      </c>
      <c r="D127" s="311">
        <v>0</v>
      </c>
      <c r="E127" s="375">
        <v>0</v>
      </c>
      <c r="F127" s="376">
        <f t="shared" si="11"/>
        <v>0</v>
      </c>
    </row>
    <row r="128" spans="1:6" ht="24" customHeight="1" x14ac:dyDescent="0.25">
      <c r="A128" s="372">
        <v>329220</v>
      </c>
      <c r="B128" s="384" t="s">
        <v>382</v>
      </c>
      <c r="C128" s="385" t="s">
        <v>383</v>
      </c>
      <c r="D128" s="311">
        <v>0</v>
      </c>
      <c r="E128" s="375">
        <v>0</v>
      </c>
      <c r="F128" s="376">
        <f t="shared" si="11"/>
        <v>0</v>
      </c>
    </row>
    <row r="129" spans="1:6" ht="24" customHeight="1" x14ac:dyDescent="0.25">
      <c r="A129" s="372">
        <v>329230</v>
      </c>
      <c r="B129" s="381" t="s">
        <v>384</v>
      </c>
      <c r="C129" s="382" t="s">
        <v>385</v>
      </c>
      <c r="D129" s="311">
        <v>0</v>
      </c>
      <c r="E129" s="375">
        <v>100</v>
      </c>
      <c r="F129" s="376">
        <f t="shared" si="11"/>
        <v>100</v>
      </c>
    </row>
    <row r="130" spans="1:6" ht="24" customHeight="1" x14ac:dyDescent="0.25">
      <c r="A130" s="372">
        <v>329310</v>
      </c>
      <c r="B130" s="377" t="s">
        <v>134</v>
      </c>
      <c r="C130" s="378" t="s">
        <v>386</v>
      </c>
      <c r="D130" s="311">
        <v>132.72</v>
      </c>
      <c r="E130" s="375">
        <v>150</v>
      </c>
      <c r="F130" s="376">
        <f t="shared" si="11"/>
        <v>282.72000000000003</v>
      </c>
    </row>
    <row r="131" spans="1:6" ht="24" customHeight="1" x14ac:dyDescent="0.25">
      <c r="A131" s="372">
        <v>329410</v>
      </c>
      <c r="B131" s="381" t="s">
        <v>387</v>
      </c>
      <c r="C131" s="382" t="s">
        <v>388</v>
      </c>
      <c r="D131" s="311">
        <v>0</v>
      </c>
      <c r="E131" s="375">
        <v>0</v>
      </c>
      <c r="F131" s="376">
        <f t="shared" si="11"/>
        <v>0</v>
      </c>
    </row>
    <row r="132" spans="1:6" ht="24" customHeight="1" x14ac:dyDescent="0.25">
      <c r="A132" s="372">
        <v>329520</v>
      </c>
      <c r="B132" s="377" t="s">
        <v>389</v>
      </c>
      <c r="C132" s="378" t="s">
        <v>390</v>
      </c>
      <c r="D132" s="311">
        <v>13.27</v>
      </c>
      <c r="E132" s="375">
        <v>0</v>
      </c>
      <c r="F132" s="376">
        <f t="shared" si="11"/>
        <v>13.27</v>
      </c>
    </row>
    <row r="133" spans="1:6" ht="24" customHeight="1" x14ac:dyDescent="0.25">
      <c r="A133" s="372">
        <v>329990</v>
      </c>
      <c r="B133" s="381" t="s">
        <v>54</v>
      </c>
      <c r="C133" s="382" t="s">
        <v>391</v>
      </c>
      <c r="D133" s="311">
        <v>39.82</v>
      </c>
      <c r="E133" s="375">
        <v>260</v>
      </c>
      <c r="F133" s="376">
        <f t="shared" si="11"/>
        <v>299.82</v>
      </c>
    </row>
    <row r="134" spans="1:6" ht="26.25" customHeight="1" x14ac:dyDescent="0.25">
      <c r="A134" s="372">
        <v>343110</v>
      </c>
      <c r="B134" s="377" t="s">
        <v>392</v>
      </c>
      <c r="C134" s="378" t="s">
        <v>393</v>
      </c>
      <c r="D134" s="311">
        <v>663.61</v>
      </c>
      <c r="E134" s="375">
        <v>300</v>
      </c>
      <c r="F134" s="376">
        <f t="shared" si="11"/>
        <v>963.61</v>
      </c>
    </row>
    <row r="135" spans="1:6" ht="24" customHeight="1" x14ac:dyDescent="0.25">
      <c r="A135" s="372">
        <v>343390</v>
      </c>
      <c r="B135" s="381" t="s">
        <v>394</v>
      </c>
      <c r="C135" s="382" t="s">
        <v>395</v>
      </c>
      <c r="D135" s="311">
        <v>0</v>
      </c>
      <c r="E135" s="375">
        <v>0</v>
      </c>
      <c r="F135" s="376">
        <f t="shared" si="11"/>
        <v>0</v>
      </c>
    </row>
    <row r="136" spans="1:6" ht="24" customHeight="1" x14ac:dyDescent="0.25">
      <c r="A136" s="372">
        <v>343490</v>
      </c>
      <c r="B136" s="377" t="s">
        <v>396</v>
      </c>
      <c r="C136" s="378" t="s">
        <v>397</v>
      </c>
      <c r="D136" s="311">
        <v>0</v>
      </c>
      <c r="E136" s="375">
        <v>0</v>
      </c>
      <c r="F136" s="376">
        <f t="shared" si="11"/>
        <v>0</v>
      </c>
    </row>
    <row r="137" spans="1:6" ht="20.25" customHeight="1" x14ac:dyDescent="0.25">
      <c r="A137" s="372">
        <v>422730</v>
      </c>
      <c r="B137" s="381" t="s">
        <v>398</v>
      </c>
      <c r="C137" s="395" t="s">
        <v>399</v>
      </c>
      <c r="D137" s="306">
        <v>284.31</v>
      </c>
      <c r="E137" s="375">
        <v>595.69000000000005</v>
      </c>
      <c r="F137" s="376">
        <f t="shared" si="11"/>
        <v>880</v>
      </c>
    </row>
    <row r="138" spans="1:6" ht="24" customHeight="1" x14ac:dyDescent="0.25">
      <c r="A138" s="372">
        <v>42411</v>
      </c>
      <c r="B138" s="381" t="s">
        <v>161</v>
      </c>
      <c r="C138" s="382" t="s">
        <v>400</v>
      </c>
      <c r="D138" s="311">
        <v>265.45</v>
      </c>
      <c r="E138" s="375">
        <v>-265.45</v>
      </c>
      <c r="F138" s="376">
        <f t="shared" si="11"/>
        <v>0</v>
      </c>
    </row>
    <row r="139" spans="1:6" ht="36.75" customHeight="1" x14ac:dyDescent="0.25">
      <c r="A139" s="396">
        <v>45111</v>
      </c>
      <c r="B139" s="397" t="s">
        <v>401</v>
      </c>
      <c r="C139" s="397"/>
      <c r="D139" s="398">
        <v>67500</v>
      </c>
      <c r="E139" s="386">
        <v>-67500</v>
      </c>
      <c r="F139" s="399">
        <f t="shared" si="11"/>
        <v>0</v>
      </c>
    </row>
    <row r="140" spans="1:6" ht="32.25" customHeight="1" x14ac:dyDescent="0.25">
      <c r="A140" s="581" t="s">
        <v>560</v>
      </c>
      <c r="B140" s="582"/>
      <c r="C140" s="583"/>
      <c r="D140" s="400">
        <f>45789.37+D97</f>
        <v>205049.40999999997</v>
      </c>
      <c r="E140" s="400">
        <f>E144+E97</f>
        <v>-67500.039999999994</v>
      </c>
      <c r="F140" s="401">
        <f>D140+E140</f>
        <v>137549.37</v>
      </c>
    </row>
    <row r="141" spans="1:6" ht="21" customHeight="1" x14ac:dyDescent="0.25">
      <c r="A141" s="402">
        <v>42123</v>
      </c>
      <c r="B141" s="403" t="s">
        <v>403</v>
      </c>
      <c r="C141" s="584"/>
      <c r="D141" s="311">
        <v>0</v>
      </c>
      <c r="E141" s="375">
        <v>0</v>
      </c>
      <c r="F141" s="376">
        <f>D141+E141</f>
        <v>0</v>
      </c>
    </row>
    <row r="142" spans="1:6" ht="21" customHeight="1" x14ac:dyDescent="0.25">
      <c r="A142" s="402">
        <v>32321</v>
      </c>
      <c r="B142" s="403" t="s">
        <v>404</v>
      </c>
      <c r="C142" s="585"/>
      <c r="D142" s="311">
        <v>32517.09</v>
      </c>
      <c r="E142" s="375">
        <v>0</v>
      </c>
      <c r="F142" s="376">
        <f t="shared" ref="F142:F143" si="12">D142+E142</f>
        <v>32517.09</v>
      </c>
    </row>
    <row r="143" spans="1:6" ht="21" customHeight="1" x14ac:dyDescent="0.25">
      <c r="A143" s="402">
        <v>42273</v>
      </c>
      <c r="B143" s="403" t="s">
        <v>398</v>
      </c>
      <c r="C143" s="586"/>
      <c r="D143" s="311">
        <v>13272.28</v>
      </c>
      <c r="E143" s="375">
        <v>0</v>
      </c>
      <c r="F143" s="376">
        <f t="shared" si="12"/>
        <v>13272.28</v>
      </c>
    </row>
    <row r="144" spans="1:6" ht="21" customHeight="1" x14ac:dyDescent="0.25">
      <c r="A144" s="407"/>
      <c r="B144" s="408" t="s">
        <v>559</v>
      </c>
      <c r="C144" s="409"/>
      <c r="D144" s="410">
        <f ca="1">SUM(D141:D163)</f>
        <v>45789.37</v>
      </c>
      <c r="E144" s="411">
        <v>0</v>
      </c>
      <c r="F144" s="504">
        <f>SUM(F141:F143)</f>
        <v>45789.37</v>
      </c>
    </row>
    <row r="145" spans="1:6" ht="21" customHeight="1" x14ac:dyDescent="0.25">
      <c r="A145" s="505"/>
      <c r="B145" s="506" t="s">
        <v>406</v>
      </c>
      <c r="C145" s="507"/>
      <c r="D145" s="508">
        <f>SUM(D146:D163)</f>
        <v>4910.74</v>
      </c>
      <c r="E145" s="509">
        <f>SUM(E146:E163)</f>
        <v>88079.87</v>
      </c>
      <c r="F145" s="509">
        <f>SUM(F146:F163)</f>
        <v>92990.61</v>
      </c>
    </row>
    <row r="146" spans="1:6" ht="28.5" customHeight="1" x14ac:dyDescent="0.25">
      <c r="A146" s="417" t="s">
        <v>407</v>
      </c>
      <c r="B146" s="384" t="s">
        <v>408</v>
      </c>
      <c r="C146" s="587"/>
      <c r="D146" s="418">
        <v>2043.93</v>
      </c>
      <c r="E146" s="419">
        <v>-2043.93</v>
      </c>
      <c r="F146" s="420">
        <f>D146+E146</f>
        <v>0</v>
      </c>
    </row>
    <row r="147" spans="1:6" ht="21" customHeight="1" x14ac:dyDescent="0.25">
      <c r="A147" s="421">
        <v>32119</v>
      </c>
      <c r="B147" s="422" t="s">
        <v>409</v>
      </c>
      <c r="C147" s="588"/>
      <c r="D147" s="423">
        <v>663.61</v>
      </c>
      <c r="E147" s="419">
        <v>2583.15</v>
      </c>
      <c r="F147" s="420">
        <f t="shared" ref="F147:F160" si="13">D147+E147</f>
        <v>3246.76</v>
      </c>
    </row>
    <row r="148" spans="1:6" ht="24" customHeight="1" x14ac:dyDescent="0.25">
      <c r="A148" s="424">
        <v>321210</v>
      </c>
      <c r="B148" s="422" t="s">
        <v>410</v>
      </c>
      <c r="C148" s="588"/>
      <c r="D148" s="311">
        <v>0</v>
      </c>
      <c r="E148" s="375">
        <v>10000</v>
      </c>
      <c r="F148" s="376">
        <f t="shared" si="13"/>
        <v>10000</v>
      </c>
    </row>
    <row r="149" spans="1:6" ht="21" customHeight="1" x14ac:dyDescent="0.25">
      <c r="A149" s="421">
        <v>321212</v>
      </c>
      <c r="B149" s="422" t="s">
        <v>411</v>
      </c>
      <c r="C149" s="588"/>
      <c r="D149" s="425">
        <v>265.45</v>
      </c>
      <c r="E149" s="419">
        <v>-265.45</v>
      </c>
      <c r="F149" s="420">
        <f t="shared" si="13"/>
        <v>0</v>
      </c>
    </row>
    <row r="150" spans="1:6" ht="21" customHeight="1" x14ac:dyDescent="0.25">
      <c r="A150" s="421">
        <v>322190</v>
      </c>
      <c r="B150" s="422" t="s">
        <v>412</v>
      </c>
      <c r="C150" s="588"/>
      <c r="D150" s="426">
        <v>0</v>
      </c>
      <c r="E150" s="419">
        <v>42.47</v>
      </c>
      <c r="F150" s="420">
        <f t="shared" si="13"/>
        <v>42.47</v>
      </c>
    </row>
    <row r="151" spans="1:6" ht="21" customHeight="1" x14ac:dyDescent="0.25">
      <c r="A151" s="421">
        <v>32231</v>
      </c>
      <c r="B151" s="377" t="s">
        <v>337</v>
      </c>
      <c r="C151" s="588"/>
      <c r="D151" s="426">
        <v>0</v>
      </c>
      <c r="E151" s="419">
        <v>1000</v>
      </c>
      <c r="F151" s="420">
        <f t="shared" si="13"/>
        <v>1000</v>
      </c>
    </row>
    <row r="152" spans="1:6" ht="21" customHeight="1" x14ac:dyDescent="0.25">
      <c r="A152" s="421">
        <v>32233</v>
      </c>
      <c r="B152" s="377" t="s">
        <v>339</v>
      </c>
      <c r="C152" s="588"/>
      <c r="D152" s="426">
        <v>0</v>
      </c>
      <c r="E152" s="419">
        <v>4000</v>
      </c>
      <c r="F152" s="420">
        <f t="shared" si="13"/>
        <v>4000</v>
      </c>
    </row>
    <row r="153" spans="1:6" ht="24" customHeight="1" x14ac:dyDescent="0.25">
      <c r="A153" s="372">
        <v>322510</v>
      </c>
      <c r="B153" s="377" t="s">
        <v>126</v>
      </c>
      <c r="C153" s="588"/>
      <c r="D153" s="311">
        <v>0</v>
      </c>
      <c r="E153" s="375">
        <v>332.2</v>
      </c>
      <c r="F153" s="379">
        <f t="shared" si="13"/>
        <v>332.2</v>
      </c>
    </row>
    <row r="154" spans="1:6" ht="24" customHeight="1" x14ac:dyDescent="0.25">
      <c r="A154" s="372">
        <v>323190</v>
      </c>
      <c r="B154" s="377" t="s">
        <v>353</v>
      </c>
      <c r="C154" s="588"/>
      <c r="D154" s="311">
        <v>0</v>
      </c>
      <c r="E154" s="375">
        <v>24.5</v>
      </c>
      <c r="F154" s="379">
        <f t="shared" si="13"/>
        <v>24.5</v>
      </c>
    </row>
    <row r="155" spans="1:6" ht="27" customHeight="1" x14ac:dyDescent="0.25">
      <c r="A155" s="380">
        <v>323490</v>
      </c>
      <c r="B155" s="381" t="s">
        <v>359</v>
      </c>
      <c r="C155" s="588"/>
      <c r="D155" s="383">
        <v>0</v>
      </c>
      <c r="E155" s="375">
        <v>500</v>
      </c>
      <c r="F155" s="379">
        <f t="shared" si="13"/>
        <v>500</v>
      </c>
    </row>
    <row r="156" spans="1:6" ht="24" customHeight="1" x14ac:dyDescent="0.25">
      <c r="A156" s="427">
        <v>32919</v>
      </c>
      <c r="B156" s="309" t="s">
        <v>413</v>
      </c>
      <c r="C156" s="588"/>
      <c r="D156" s="428">
        <v>1274.1400000000001</v>
      </c>
      <c r="E156" s="419">
        <v>0</v>
      </c>
      <c r="F156" s="420">
        <f t="shared" si="13"/>
        <v>1274.1400000000001</v>
      </c>
    </row>
    <row r="157" spans="1:6" ht="24" customHeight="1" x14ac:dyDescent="0.25">
      <c r="A157" s="427">
        <v>32919</v>
      </c>
      <c r="B157" s="309" t="s">
        <v>414</v>
      </c>
      <c r="C157" s="588"/>
      <c r="D157" s="428">
        <v>663.61</v>
      </c>
      <c r="E157" s="419">
        <v>350</v>
      </c>
      <c r="F157" s="420">
        <f t="shared" si="13"/>
        <v>1013.61</v>
      </c>
    </row>
    <row r="158" spans="1:6" ht="24" customHeight="1" x14ac:dyDescent="0.25">
      <c r="A158" s="372">
        <v>329310</v>
      </c>
      <c r="B158" s="377" t="s">
        <v>134</v>
      </c>
      <c r="C158" s="588"/>
      <c r="D158" s="428">
        <v>0</v>
      </c>
      <c r="E158" s="419">
        <v>78.97</v>
      </c>
      <c r="F158" s="420">
        <f t="shared" si="13"/>
        <v>78.97</v>
      </c>
    </row>
    <row r="159" spans="1:6" ht="24" customHeight="1" x14ac:dyDescent="0.25">
      <c r="A159" s="372">
        <v>329990</v>
      </c>
      <c r="B159" s="381" t="s">
        <v>54</v>
      </c>
      <c r="C159" s="588"/>
      <c r="D159" s="311">
        <v>0</v>
      </c>
      <c r="E159" s="375">
        <f>21.06+256.94</f>
        <v>278</v>
      </c>
      <c r="F159" s="376">
        <f t="shared" si="13"/>
        <v>278</v>
      </c>
    </row>
    <row r="160" spans="1:6" ht="24" customHeight="1" x14ac:dyDescent="0.25">
      <c r="A160" s="424">
        <v>38129</v>
      </c>
      <c r="B160" s="325" t="s">
        <v>415</v>
      </c>
      <c r="C160" s="588"/>
      <c r="D160" s="311">
        <v>0</v>
      </c>
      <c r="E160" s="375">
        <v>536.53</v>
      </c>
      <c r="F160" s="376">
        <f t="shared" si="13"/>
        <v>536.53</v>
      </c>
    </row>
    <row r="161" spans="1:6" ht="26.25" customHeight="1" x14ac:dyDescent="0.25">
      <c r="A161" s="372">
        <v>323610</v>
      </c>
      <c r="B161" s="381" t="s">
        <v>363</v>
      </c>
      <c r="C161" s="588"/>
      <c r="D161" s="311">
        <v>0</v>
      </c>
      <c r="E161" s="375">
        <v>1000</v>
      </c>
      <c r="F161" s="379">
        <v>1000</v>
      </c>
    </row>
    <row r="162" spans="1:6" ht="24" customHeight="1" x14ac:dyDescent="0.25">
      <c r="A162" s="372">
        <v>323790</v>
      </c>
      <c r="B162" s="381" t="s">
        <v>371</v>
      </c>
      <c r="C162" s="589"/>
      <c r="D162" s="342">
        <v>0</v>
      </c>
      <c r="E162" s="429">
        <v>2163.4299999999998</v>
      </c>
      <c r="F162" s="376">
        <v>2163.4299999999998</v>
      </c>
    </row>
    <row r="163" spans="1:6" ht="48" customHeight="1" x14ac:dyDescent="0.25">
      <c r="A163" s="396">
        <v>45111</v>
      </c>
      <c r="B163" s="397" t="s">
        <v>401</v>
      </c>
      <c r="C163" s="404"/>
      <c r="D163" s="306">
        <v>0</v>
      </c>
      <c r="E163" s="405">
        <v>67500</v>
      </c>
      <c r="F163" s="406">
        <f>D163+E163</f>
        <v>67500</v>
      </c>
    </row>
    <row r="164" spans="1:6" ht="20.25" customHeight="1" x14ac:dyDescent="0.25">
      <c r="B164" s="325"/>
      <c r="C164" s="325"/>
      <c r="D164" s="296"/>
      <c r="E164" s="326"/>
      <c r="F164" s="327" t="s">
        <v>416</v>
      </c>
    </row>
    <row r="165" spans="1:6" ht="15.75" customHeight="1" x14ac:dyDescent="0.25">
      <c r="A165" s="547" t="s">
        <v>224</v>
      </c>
      <c r="B165" s="549" t="s">
        <v>225</v>
      </c>
      <c r="C165" s="551" t="s">
        <v>226</v>
      </c>
      <c r="D165" s="225" t="s">
        <v>317</v>
      </c>
      <c r="E165" s="553" t="s">
        <v>228</v>
      </c>
      <c r="F165" s="226" t="s">
        <v>229</v>
      </c>
    </row>
    <row r="166" spans="1:6" ht="15.75" customHeight="1" x14ac:dyDescent="0.25">
      <c r="A166" s="548"/>
      <c r="B166" s="550"/>
      <c r="C166" s="552"/>
      <c r="D166" s="227">
        <v>2023</v>
      </c>
      <c r="E166" s="554"/>
      <c r="F166" s="228" t="s">
        <v>230</v>
      </c>
    </row>
    <row r="167" spans="1:6" ht="26.25" customHeight="1" x14ac:dyDescent="0.25">
      <c r="A167" s="590" t="s">
        <v>417</v>
      </c>
      <c r="B167" s="591"/>
      <c r="C167" s="231" t="s">
        <v>231</v>
      </c>
      <c r="D167" s="430">
        <f>SUM(D171+D182+D215+D227+D240+D261)</f>
        <v>1070180</v>
      </c>
      <c r="E167" s="431">
        <f>SUM(E171+E182+E215+E227+E240+E261)</f>
        <v>278690</v>
      </c>
      <c r="F167" s="431">
        <f>SUM(F171+F182+F215+F227+F240+F261)</f>
        <v>1348870</v>
      </c>
    </row>
    <row r="168" spans="1:6" ht="15" customHeight="1" x14ac:dyDescent="0.25">
      <c r="A168" s="542" t="s">
        <v>320</v>
      </c>
      <c r="B168" s="543"/>
      <c r="C168" s="543"/>
      <c r="D168" s="543"/>
      <c r="E168" s="543"/>
      <c r="F168" s="592"/>
    </row>
    <row r="169" spans="1:6" ht="15" customHeight="1" x14ac:dyDescent="0.25">
      <c r="A169" s="432" t="s">
        <v>255</v>
      </c>
      <c r="B169" s="593">
        <v>1023115</v>
      </c>
      <c r="C169" s="593"/>
      <c r="D169" s="593"/>
      <c r="E169" s="593"/>
      <c r="F169" s="594"/>
    </row>
    <row r="170" spans="1:6" ht="15" customHeight="1" x14ac:dyDescent="0.25">
      <c r="A170" s="432" t="s">
        <v>319</v>
      </c>
      <c r="B170" s="595" t="s">
        <v>418</v>
      </c>
      <c r="C170" s="595"/>
      <c r="D170" s="595"/>
      <c r="E170" s="595"/>
      <c r="F170" s="596"/>
    </row>
    <row r="171" spans="1:6" ht="19.5" customHeight="1" x14ac:dyDescent="0.25">
      <c r="A171" s="328" t="s">
        <v>258</v>
      </c>
      <c r="B171" s="433" t="s">
        <v>259</v>
      </c>
      <c r="C171" s="434" t="s">
        <v>260</v>
      </c>
      <c r="D171" s="400">
        <f>SUM(D172:D181)</f>
        <v>2680</v>
      </c>
      <c r="E171" s="401">
        <f>SUM(E172:E181)</f>
        <v>820</v>
      </c>
      <c r="F171" s="401">
        <f>SUM(F172:F181)</f>
        <v>3500</v>
      </c>
    </row>
    <row r="172" spans="1:6" ht="24" customHeight="1" x14ac:dyDescent="0.25">
      <c r="A172" s="372">
        <v>321190</v>
      </c>
      <c r="B172" s="373" t="s">
        <v>323</v>
      </c>
      <c r="C172" s="374"/>
      <c r="D172" s="311">
        <v>0</v>
      </c>
      <c r="E172" s="375">
        <v>1310</v>
      </c>
      <c r="F172" s="376">
        <f>D172+E172</f>
        <v>1310</v>
      </c>
    </row>
    <row r="173" spans="1:6" ht="21" customHeight="1" x14ac:dyDescent="0.25">
      <c r="A173" s="402">
        <v>322110</v>
      </c>
      <c r="B173" s="435" t="s">
        <v>331</v>
      </c>
      <c r="C173" s="436" t="s">
        <v>419</v>
      </c>
      <c r="D173" s="311">
        <v>260</v>
      </c>
      <c r="E173" s="375">
        <v>0</v>
      </c>
      <c r="F173" s="376">
        <f>D173+E173</f>
        <v>260</v>
      </c>
    </row>
    <row r="174" spans="1:6" ht="21" customHeight="1" x14ac:dyDescent="0.25">
      <c r="A174" s="402">
        <v>32222</v>
      </c>
      <c r="B174" s="435" t="s">
        <v>420</v>
      </c>
      <c r="C174" s="436" t="s">
        <v>421</v>
      </c>
      <c r="D174" s="311">
        <v>400</v>
      </c>
      <c r="E174" s="375">
        <v>0</v>
      </c>
      <c r="F174" s="376">
        <f t="shared" ref="F174:F181" si="14">D174+E174</f>
        <v>400</v>
      </c>
    </row>
    <row r="175" spans="1:6" ht="21" customHeight="1" x14ac:dyDescent="0.25">
      <c r="A175" s="402">
        <v>32244</v>
      </c>
      <c r="B175" s="435" t="s">
        <v>422</v>
      </c>
      <c r="C175" s="437" t="s">
        <v>423</v>
      </c>
      <c r="D175" s="311">
        <v>200</v>
      </c>
      <c r="E175" s="375">
        <v>0</v>
      </c>
      <c r="F175" s="376">
        <f t="shared" si="14"/>
        <v>200</v>
      </c>
    </row>
    <row r="176" spans="1:6" ht="21" customHeight="1" x14ac:dyDescent="0.25">
      <c r="A176" s="402">
        <v>32251</v>
      </c>
      <c r="B176" s="403" t="s">
        <v>126</v>
      </c>
      <c r="C176" s="438" t="s">
        <v>424</v>
      </c>
      <c r="D176" s="311">
        <v>400</v>
      </c>
      <c r="E176" s="375">
        <v>-300</v>
      </c>
      <c r="F176" s="376">
        <f t="shared" si="14"/>
        <v>100</v>
      </c>
    </row>
    <row r="177" spans="1:6" ht="21" customHeight="1" x14ac:dyDescent="0.25">
      <c r="A177" s="402">
        <v>32319</v>
      </c>
      <c r="B177" s="403" t="s">
        <v>353</v>
      </c>
      <c r="C177" s="438" t="s">
        <v>425</v>
      </c>
      <c r="D177" s="311">
        <v>70</v>
      </c>
      <c r="E177" s="375">
        <v>0</v>
      </c>
      <c r="F177" s="376">
        <f t="shared" si="14"/>
        <v>70</v>
      </c>
    </row>
    <row r="178" spans="1:6" ht="21" customHeight="1" x14ac:dyDescent="0.25">
      <c r="A178" s="402">
        <v>329990</v>
      </c>
      <c r="B178" s="403" t="s">
        <v>426</v>
      </c>
      <c r="C178" s="438" t="s">
        <v>427</v>
      </c>
      <c r="D178" s="332">
        <v>530</v>
      </c>
      <c r="E178" s="375">
        <v>0</v>
      </c>
      <c r="F178" s="376">
        <f t="shared" si="14"/>
        <v>530</v>
      </c>
    </row>
    <row r="179" spans="1:6" ht="21" customHeight="1" x14ac:dyDescent="0.25">
      <c r="A179" s="402">
        <v>42271</v>
      </c>
      <c r="B179" s="403" t="s">
        <v>428</v>
      </c>
      <c r="C179" s="438"/>
      <c r="D179" s="311">
        <v>0</v>
      </c>
      <c r="E179" s="375">
        <v>400</v>
      </c>
      <c r="F179" s="376">
        <f t="shared" si="14"/>
        <v>400</v>
      </c>
    </row>
    <row r="180" spans="1:6" ht="21" customHeight="1" x14ac:dyDescent="0.25">
      <c r="A180" s="402">
        <v>42273</v>
      </c>
      <c r="B180" s="403" t="s">
        <v>398</v>
      </c>
      <c r="C180" s="438" t="s">
        <v>429</v>
      </c>
      <c r="D180" s="311">
        <v>820</v>
      </c>
      <c r="E180" s="292">
        <v>-590</v>
      </c>
      <c r="F180" s="376">
        <f t="shared" si="14"/>
        <v>230</v>
      </c>
    </row>
    <row r="181" spans="1:6" ht="21" customHeight="1" x14ac:dyDescent="0.25">
      <c r="A181" s="402">
        <v>922213</v>
      </c>
      <c r="B181" s="403" t="s">
        <v>430</v>
      </c>
      <c r="C181" s="438" t="s">
        <v>431</v>
      </c>
      <c r="D181" s="311">
        <v>0</v>
      </c>
      <c r="E181" s="292">
        <v>0</v>
      </c>
      <c r="F181" s="376">
        <f t="shared" si="14"/>
        <v>0</v>
      </c>
    </row>
    <row r="182" spans="1:6" ht="21" customHeight="1" x14ac:dyDescent="0.25">
      <c r="A182" s="328" t="s">
        <v>270</v>
      </c>
      <c r="B182" s="439" t="s">
        <v>432</v>
      </c>
      <c r="C182" s="440"/>
      <c r="D182" s="441">
        <f>SUM(D183:D213)</f>
        <v>50200</v>
      </c>
      <c r="E182" s="442">
        <f>SUM(E183:E213)</f>
        <v>-8520</v>
      </c>
      <c r="F182" s="442">
        <f>SUM(F183:F213)</f>
        <v>41679.999999999993</v>
      </c>
    </row>
    <row r="183" spans="1:6" ht="21" customHeight="1" x14ac:dyDescent="0.25">
      <c r="A183" s="402">
        <v>321190</v>
      </c>
      <c r="B183" s="403" t="s">
        <v>433</v>
      </c>
      <c r="C183" s="304" t="s">
        <v>434</v>
      </c>
      <c r="D183" s="311">
        <v>1500</v>
      </c>
      <c r="E183" s="375">
        <v>0</v>
      </c>
      <c r="F183" s="376">
        <f>E183+D183</f>
        <v>1500</v>
      </c>
    </row>
    <row r="184" spans="1:6" ht="21" customHeight="1" x14ac:dyDescent="0.25">
      <c r="A184" s="402">
        <v>32131</v>
      </c>
      <c r="B184" s="403" t="s">
        <v>435</v>
      </c>
      <c r="C184" s="443"/>
      <c r="D184" s="311">
        <v>0</v>
      </c>
      <c r="E184" s="375">
        <v>500</v>
      </c>
      <c r="F184" s="376">
        <v>500</v>
      </c>
    </row>
    <row r="185" spans="1:6" ht="21" customHeight="1" x14ac:dyDescent="0.25">
      <c r="A185" s="402">
        <v>31212</v>
      </c>
      <c r="B185" s="403" t="s">
        <v>436</v>
      </c>
      <c r="C185" s="444" t="s">
        <v>437</v>
      </c>
      <c r="D185" s="311">
        <v>400</v>
      </c>
      <c r="E185" s="375">
        <v>-350</v>
      </c>
      <c r="F185" s="376">
        <f t="shared" ref="F185:F213" si="15">E185+D185</f>
        <v>50</v>
      </c>
    </row>
    <row r="186" spans="1:6" ht="21" customHeight="1" x14ac:dyDescent="0.25">
      <c r="A186" s="402">
        <v>32211</v>
      </c>
      <c r="B186" s="403" t="s">
        <v>331</v>
      </c>
      <c r="C186" s="438" t="s">
        <v>438</v>
      </c>
      <c r="D186" s="311">
        <v>1000</v>
      </c>
      <c r="E186" s="375">
        <v>0</v>
      </c>
      <c r="F186" s="376">
        <f t="shared" si="15"/>
        <v>1000</v>
      </c>
    </row>
    <row r="187" spans="1:6" ht="21" customHeight="1" x14ac:dyDescent="0.25">
      <c r="A187" s="402">
        <v>32212</v>
      </c>
      <c r="B187" s="403" t="s">
        <v>439</v>
      </c>
      <c r="C187" s="436" t="s">
        <v>440</v>
      </c>
      <c r="D187" s="311">
        <v>0</v>
      </c>
      <c r="E187" s="375">
        <v>0</v>
      </c>
      <c r="F187" s="376">
        <f t="shared" si="15"/>
        <v>0</v>
      </c>
    </row>
    <row r="188" spans="1:6" ht="21" customHeight="1" x14ac:dyDescent="0.25">
      <c r="A188" s="402">
        <v>322290</v>
      </c>
      <c r="B188" s="403" t="s">
        <v>441</v>
      </c>
      <c r="C188" s="436" t="s">
        <v>442</v>
      </c>
      <c r="D188" s="311">
        <v>2650</v>
      </c>
      <c r="E188" s="375">
        <v>0</v>
      </c>
      <c r="F188" s="376">
        <f t="shared" si="15"/>
        <v>2650</v>
      </c>
    </row>
    <row r="189" spans="1:6" ht="21" customHeight="1" x14ac:dyDescent="0.25">
      <c r="A189" s="402">
        <v>322510</v>
      </c>
      <c r="B189" s="403" t="s">
        <v>443</v>
      </c>
      <c r="C189" s="436" t="s">
        <v>444</v>
      </c>
      <c r="D189" s="311">
        <v>1500</v>
      </c>
      <c r="E189" s="375">
        <v>-1000</v>
      </c>
      <c r="F189" s="376">
        <f t="shared" si="15"/>
        <v>500</v>
      </c>
    </row>
    <row r="190" spans="1:6" ht="21" customHeight="1" x14ac:dyDescent="0.25">
      <c r="A190" s="402">
        <v>323110</v>
      </c>
      <c r="B190" s="435" t="s">
        <v>445</v>
      </c>
      <c r="C190" s="445" t="s">
        <v>446</v>
      </c>
      <c r="D190" s="311">
        <v>1260</v>
      </c>
      <c r="E190" s="375">
        <v>-1000</v>
      </c>
      <c r="F190" s="376">
        <f t="shared" si="15"/>
        <v>260</v>
      </c>
    </row>
    <row r="191" spans="1:6" ht="21" customHeight="1" x14ac:dyDescent="0.25">
      <c r="A191" s="402">
        <v>323190</v>
      </c>
      <c r="B191" s="403" t="s">
        <v>353</v>
      </c>
      <c r="C191" s="436" t="s">
        <v>447</v>
      </c>
      <c r="D191" s="311">
        <v>130</v>
      </c>
      <c r="E191" s="375">
        <v>0</v>
      </c>
      <c r="F191" s="376">
        <f t="shared" si="15"/>
        <v>130</v>
      </c>
    </row>
    <row r="192" spans="1:6" ht="21" customHeight="1" x14ac:dyDescent="0.25">
      <c r="A192" s="402">
        <v>323130</v>
      </c>
      <c r="B192" s="403" t="s">
        <v>448</v>
      </c>
      <c r="C192" s="436" t="s">
        <v>449</v>
      </c>
      <c r="D192" s="311">
        <v>260</v>
      </c>
      <c r="E192" s="375">
        <v>-200</v>
      </c>
      <c r="F192" s="376">
        <f t="shared" si="15"/>
        <v>60</v>
      </c>
    </row>
    <row r="193" spans="1:6" ht="21" customHeight="1" x14ac:dyDescent="0.25">
      <c r="A193" s="402">
        <v>323290</v>
      </c>
      <c r="B193" s="403" t="s">
        <v>450</v>
      </c>
      <c r="C193" s="436" t="s">
        <v>451</v>
      </c>
      <c r="D193" s="311">
        <v>1990</v>
      </c>
      <c r="E193" s="375">
        <v>-1000</v>
      </c>
      <c r="F193" s="376">
        <f t="shared" si="15"/>
        <v>990</v>
      </c>
    </row>
    <row r="194" spans="1:6" ht="21" customHeight="1" x14ac:dyDescent="0.25">
      <c r="A194" s="402">
        <v>323390</v>
      </c>
      <c r="B194" s="403" t="s">
        <v>357</v>
      </c>
      <c r="C194" s="436" t="s">
        <v>452</v>
      </c>
      <c r="D194" s="311">
        <v>370</v>
      </c>
      <c r="E194" s="375">
        <v>0</v>
      </c>
      <c r="F194" s="376">
        <f t="shared" si="15"/>
        <v>370</v>
      </c>
    </row>
    <row r="195" spans="1:6" ht="21" customHeight="1" x14ac:dyDescent="0.25">
      <c r="A195" s="402">
        <v>323720</v>
      </c>
      <c r="B195" s="403" t="s">
        <v>369</v>
      </c>
      <c r="C195" s="436" t="s">
        <v>453</v>
      </c>
      <c r="D195" s="311">
        <v>25000</v>
      </c>
      <c r="E195" s="375">
        <v>-11813.27</v>
      </c>
      <c r="F195" s="376">
        <f t="shared" si="15"/>
        <v>13186.73</v>
      </c>
    </row>
    <row r="196" spans="1:6" ht="21" customHeight="1" x14ac:dyDescent="0.25">
      <c r="A196" s="402">
        <v>323730</v>
      </c>
      <c r="B196" s="403" t="s">
        <v>454</v>
      </c>
      <c r="C196" s="436" t="s">
        <v>455</v>
      </c>
      <c r="D196" s="311">
        <v>130</v>
      </c>
      <c r="E196" s="375">
        <v>0</v>
      </c>
      <c r="F196" s="376">
        <f t="shared" si="15"/>
        <v>130</v>
      </c>
    </row>
    <row r="197" spans="1:6" ht="21" customHeight="1" x14ac:dyDescent="0.25">
      <c r="A197" s="402">
        <v>323790</v>
      </c>
      <c r="B197" s="403" t="s">
        <v>456</v>
      </c>
      <c r="C197" s="436"/>
      <c r="D197" s="311">
        <v>670</v>
      </c>
      <c r="E197" s="446">
        <v>80</v>
      </c>
      <c r="F197" s="376">
        <f t="shared" si="15"/>
        <v>750</v>
      </c>
    </row>
    <row r="198" spans="1:6" ht="21" customHeight="1" x14ac:dyDescent="0.25">
      <c r="A198" s="402">
        <v>323910</v>
      </c>
      <c r="B198" s="403" t="s">
        <v>376</v>
      </c>
      <c r="C198" s="436" t="s">
        <v>457</v>
      </c>
      <c r="D198" s="311">
        <v>1000</v>
      </c>
      <c r="E198" s="375">
        <v>-950</v>
      </c>
      <c r="F198" s="376">
        <f t="shared" si="15"/>
        <v>50</v>
      </c>
    </row>
    <row r="199" spans="1:6" ht="21" customHeight="1" x14ac:dyDescent="0.25">
      <c r="A199" s="402">
        <v>32399</v>
      </c>
      <c r="B199" s="403" t="s">
        <v>458</v>
      </c>
      <c r="C199" s="447"/>
      <c r="D199" s="311">
        <v>0</v>
      </c>
      <c r="E199" s="375">
        <v>10500</v>
      </c>
      <c r="F199" s="376">
        <f t="shared" si="15"/>
        <v>10500</v>
      </c>
    </row>
    <row r="200" spans="1:6" ht="21" customHeight="1" x14ac:dyDescent="0.25">
      <c r="A200" s="402">
        <v>32394</v>
      </c>
      <c r="B200" s="403" t="s">
        <v>459</v>
      </c>
      <c r="C200" s="436" t="s">
        <v>460</v>
      </c>
      <c r="D200" s="311">
        <v>0</v>
      </c>
      <c r="E200" s="375">
        <v>0</v>
      </c>
      <c r="F200" s="376">
        <f t="shared" si="15"/>
        <v>0</v>
      </c>
    </row>
    <row r="201" spans="1:6" ht="21" customHeight="1" x14ac:dyDescent="0.25">
      <c r="A201" s="402">
        <v>32412</v>
      </c>
      <c r="B201" s="403" t="s">
        <v>163</v>
      </c>
      <c r="C201" s="436" t="s">
        <v>461</v>
      </c>
      <c r="D201" s="311">
        <v>0</v>
      </c>
      <c r="E201" s="375">
        <v>0</v>
      </c>
      <c r="F201" s="376">
        <f t="shared" si="15"/>
        <v>0</v>
      </c>
    </row>
    <row r="202" spans="1:6" ht="21" customHeight="1" x14ac:dyDescent="0.25">
      <c r="A202" s="402">
        <v>32921</v>
      </c>
      <c r="B202" s="435" t="s">
        <v>462</v>
      </c>
      <c r="C202" s="436" t="s">
        <v>463</v>
      </c>
      <c r="D202" s="311">
        <v>0</v>
      </c>
      <c r="E202" s="375">
        <v>0</v>
      </c>
      <c r="F202" s="376">
        <f t="shared" si="15"/>
        <v>0</v>
      </c>
    </row>
    <row r="203" spans="1:6" ht="21" customHeight="1" x14ac:dyDescent="0.25">
      <c r="A203" s="402">
        <v>32922</v>
      </c>
      <c r="B203" s="435" t="s">
        <v>382</v>
      </c>
      <c r="C203" s="436" t="s">
        <v>464</v>
      </c>
      <c r="D203" s="311">
        <v>0</v>
      </c>
      <c r="E203" s="375">
        <v>0</v>
      </c>
      <c r="F203" s="376">
        <f t="shared" si="15"/>
        <v>0</v>
      </c>
    </row>
    <row r="204" spans="1:6" ht="24" customHeight="1" x14ac:dyDescent="0.25">
      <c r="A204" s="402">
        <v>329310</v>
      </c>
      <c r="B204" s="435" t="s">
        <v>134</v>
      </c>
      <c r="C204" s="445" t="s">
        <v>465</v>
      </c>
      <c r="D204" s="311">
        <v>670</v>
      </c>
      <c r="E204" s="375">
        <v>-500</v>
      </c>
      <c r="F204" s="376">
        <f t="shared" si="15"/>
        <v>170</v>
      </c>
    </row>
    <row r="205" spans="1:6" ht="24" customHeight="1" x14ac:dyDescent="0.25">
      <c r="A205" s="402">
        <v>32941</v>
      </c>
      <c r="B205" s="435" t="s">
        <v>387</v>
      </c>
      <c r="C205" s="448"/>
      <c r="D205" s="311">
        <v>0</v>
      </c>
      <c r="E205" s="375">
        <v>13.27</v>
      </c>
      <c r="F205" s="376">
        <f t="shared" si="15"/>
        <v>13.27</v>
      </c>
    </row>
    <row r="206" spans="1:6" ht="18" customHeight="1" x14ac:dyDescent="0.25">
      <c r="A206" s="402">
        <v>32959</v>
      </c>
      <c r="B206" s="403" t="s">
        <v>466</v>
      </c>
      <c r="C206" s="449" t="s">
        <v>467</v>
      </c>
      <c r="D206" s="311">
        <v>0</v>
      </c>
      <c r="E206" s="375">
        <v>0</v>
      </c>
      <c r="F206" s="376">
        <f t="shared" si="15"/>
        <v>0</v>
      </c>
    </row>
    <row r="207" spans="1:6" ht="21.75" customHeight="1" x14ac:dyDescent="0.25">
      <c r="A207" s="402">
        <v>34311</v>
      </c>
      <c r="B207" s="403" t="s">
        <v>468</v>
      </c>
      <c r="C207" s="436" t="s">
        <v>469</v>
      </c>
      <c r="D207" s="450">
        <v>530</v>
      </c>
      <c r="E207" s="375">
        <v>-300</v>
      </c>
      <c r="F207" s="376">
        <f t="shared" si="15"/>
        <v>230</v>
      </c>
    </row>
    <row r="208" spans="1:6" ht="23.25" customHeight="1" x14ac:dyDescent="0.25">
      <c r="A208" s="402">
        <v>32999</v>
      </c>
      <c r="B208" s="403" t="s">
        <v>470</v>
      </c>
      <c r="C208" s="451" t="s">
        <v>467</v>
      </c>
      <c r="D208" s="452">
        <v>1350</v>
      </c>
      <c r="E208" s="375">
        <v>1000</v>
      </c>
      <c r="F208" s="376">
        <f t="shared" si="15"/>
        <v>2350</v>
      </c>
    </row>
    <row r="209" spans="1:6" ht="23.25" customHeight="1" x14ac:dyDescent="0.25">
      <c r="A209" s="402">
        <v>42211</v>
      </c>
      <c r="B209" s="438" t="s">
        <v>471</v>
      </c>
      <c r="C209" s="453" t="s">
        <v>472</v>
      </c>
      <c r="D209" s="454">
        <v>3000</v>
      </c>
      <c r="E209" s="375">
        <v>0</v>
      </c>
      <c r="F209" s="376">
        <f t="shared" si="15"/>
        <v>3000</v>
      </c>
    </row>
    <row r="210" spans="1:6" ht="23.25" customHeight="1" x14ac:dyDescent="0.25">
      <c r="A210" s="402">
        <v>42212</v>
      </c>
      <c r="B210" s="438" t="s">
        <v>473</v>
      </c>
      <c r="C210" s="453" t="s">
        <v>474</v>
      </c>
      <c r="D210" s="454">
        <v>1990</v>
      </c>
      <c r="E210" s="375">
        <v>-1600</v>
      </c>
      <c r="F210" s="376">
        <f t="shared" si="15"/>
        <v>390</v>
      </c>
    </row>
    <row r="211" spans="1:6" ht="24.75" customHeight="1" x14ac:dyDescent="0.25">
      <c r="A211" s="402">
        <v>42271</v>
      </c>
      <c r="B211" s="402" t="s">
        <v>428</v>
      </c>
      <c r="C211" s="436" t="s">
        <v>475</v>
      </c>
      <c r="D211" s="454">
        <v>1800</v>
      </c>
      <c r="E211" s="375">
        <v>-500</v>
      </c>
      <c r="F211" s="376">
        <f t="shared" si="15"/>
        <v>1300</v>
      </c>
    </row>
    <row r="212" spans="1:6" ht="24" customHeight="1" x14ac:dyDescent="0.25">
      <c r="A212" s="412">
        <v>422730</v>
      </c>
      <c r="B212" s="403" t="s">
        <v>398</v>
      </c>
      <c r="C212" s="438" t="s">
        <v>476</v>
      </c>
      <c r="D212" s="311">
        <v>2600</v>
      </c>
      <c r="E212" s="375">
        <v>-1400</v>
      </c>
      <c r="F212" s="376">
        <f t="shared" si="15"/>
        <v>1200</v>
      </c>
    </row>
    <row r="213" spans="1:6" ht="24" customHeight="1" x14ac:dyDescent="0.25">
      <c r="A213" s="402">
        <v>424110</v>
      </c>
      <c r="B213" s="455" t="s">
        <v>161</v>
      </c>
      <c r="C213" s="456" t="s">
        <v>477</v>
      </c>
      <c r="D213" s="311">
        <v>400</v>
      </c>
      <c r="E213" s="375">
        <v>0</v>
      </c>
      <c r="F213" s="376">
        <f t="shared" si="15"/>
        <v>400</v>
      </c>
    </row>
    <row r="214" spans="1:6" ht="24" customHeight="1" x14ac:dyDescent="0.25">
      <c r="A214" s="402">
        <v>922213</v>
      </c>
      <c r="B214" s="455" t="s">
        <v>430</v>
      </c>
      <c r="C214" s="456" t="s">
        <v>478</v>
      </c>
      <c r="D214" s="311">
        <v>0</v>
      </c>
      <c r="E214" s="375">
        <v>0</v>
      </c>
      <c r="F214" s="376">
        <v>0</v>
      </c>
    </row>
    <row r="215" spans="1:6" ht="39.75" customHeight="1" x14ac:dyDescent="0.25">
      <c r="A215" s="457" t="s">
        <v>285</v>
      </c>
      <c r="B215" s="458" t="s">
        <v>479</v>
      </c>
      <c r="C215" s="459"/>
      <c r="D215" s="460">
        <f>SUM(D216:D221)</f>
        <v>11470</v>
      </c>
      <c r="E215" s="461">
        <f>SUM(E216:E222)</f>
        <v>930.00000000000023</v>
      </c>
      <c r="F215" s="461">
        <f>SUM(F216:F222)</f>
        <v>12400</v>
      </c>
    </row>
    <row r="216" spans="1:6" ht="24" customHeight="1" x14ac:dyDescent="0.25">
      <c r="A216" s="427">
        <v>321190</v>
      </c>
      <c r="B216" s="462" t="s">
        <v>480</v>
      </c>
      <c r="C216" s="463" t="s">
        <v>481</v>
      </c>
      <c r="D216" s="311">
        <v>130</v>
      </c>
      <c r="E216" s="419">
        <v>-15</v>
      </c>
      <c r="F216" s="464">
        <f t="shared" ref="F216:F217" si="16">E216+D216</f>
        <v>115</v>
      </c>
    </row>
    <row r="217" spans="1:6" ht="26.25" customHeight="1" x14ac:dyDescent="0.25">
      <c r="A217" s="465">
        <v>322190</v>
      </c>
      <c r="B217" s="264" t="s">
        <v>333</v>
      </c>
      <c r="C217" s="351" t="s">
        <v>482</v>
      </c>
      <c r="D217" s="383">
        <v>70</v>
      </c>
      <c r="E217" s="419">
        <v>-70</v>
      </c>
      <c r="F217" s="466">
        <f t="shared" si="16"/>
        <v>0</v>
      </c>
    </row>
    <row r="218" spans="1:6" ht="24" customHeight="1" x14ac:dyDescent="0.25">
      <c r="A218" s="427">
        <v>323190</v>
      </c>
      <c r="B218" s="309" t="s">
        <v>353</v>
      </c>
      <c r="C218" s="467" t="s">
        <v>483</v>
      </c>
      <c r="D218" s="311">
        <v>7880</v>
      </c>
      <c r="E218" s="419">
        <v>-2315</v>
      </c>
      <c r="F218" s="464">
        <f>D218+E218</f>
        <v>5565</v>
      </c>
    </row>
    <row r="219" spans="1:6" ht="26.25" customHeight="1" x14ac:dyDescent="0.25">
      <c r="A219" s="402">
        <v>32412</v>
      </c>
      <c r="B219" s="468" t="s">
        <v>484</v>
      </c>
      <c r="C219" s="469" t="s">
        <v>485</v>
      </c>
      <c r="D219" s="311">
        <v>0</v>
      </c>
      <c r="E219" s="419">
        <v>0</v>
      </c>
      <c r="F219" s="464">
        <f t="shared" ref="F219:F220" si="17">D219+E219</f>
        <v>0</v>
      </c>
    </row>
    <row r="220" spans="1:6" ht="24" customHeight="1" x14ac:dyDescent="0.25">
      <c r="A220" s="402">
        <v>32919</v>
      </c>
      <c r="B220" s="355" t="s">
        <v>486</v>
      </c>
      <c r="C220" s="469" t="s">
        <v>487</v>
      </c>
      <c r="D220" s="311">
        <v>70</v>
      </c>
      <c r="E220" s="419">
        <v>-70</v>
      </c>
      <c r="F220" s="464">
        <f t="shared" si="17"/>
        <v>0</v>
      </c>
    </row>
    <row r="221" spans="1:6" ht="24.75" customHeight="1" x14ac:dyDescent="0.25">
      <c r="A221" s="427">
        <v>329990</v>
      </c>
      <c r="B221" s="470" t="s">
        <v>54</v>
      </c>
      <c r="C221" s="471" t="s">
        <v>488</v>
      </c>
      <c r="D221" s="311">
        <v>3320</v>
      </c>
      <c r="E221" s="419">
        <v>3376.51</v>
      </c>
      <c r="F221" s="464">
        <f>D221+E221</f>
        <v>6696.51</v>
      </c>
    </row>
    <row r="222" spans="1:6" ht="24.75" customHeight="1" x14ac:dyDescent="0.25">
      <c r="A222" s="427">
        <v>922213</v>
      </c>
      <c r="B222" s="470" t="s">
        <v>430</v>
      </c>
      <c r="C222" s="471" t="s">
        <v>489</v>
      </c>
      <c r="D222" s="311">
        <v>0</v>
      </c>
      <c r="E222" s="343">
        <v>23.49</v>
      </c>
      <c r="F222" s="464">
        <f>D222+E222</f>
        <v>23.49</v>
      </c>
    </row>
    <row r="223" spans="1:6" ht="15.75" customHeight="1" x14ac:dyDescent="0.25">
      <c r="B223" s="472"/>
      <c r="C223" s="325"/>
      <c r="D223" s="299"/>
      <c r="E223" s="323"/>
      <c r="F223" s="389"/>
    </row>
    <row r="224" spans="1:6" ht="12" customHeight="1" x14ac:dyDescent="0.25">
      <c r="A224" s="390"/>
      <c r="B224" s="391"/>
      <c r="C224" s="391"/>
      <c r="D224" s="392"/>
      <c r="E224" s="393"/>
      <c r="F224" s="394" t="s">
        <v>490</v>
      </c>
    </row>
    <row r="225" spans="1:6" ht="15" customHeight="1" x14ac:dyDescent="0.25">
      <c r="A225" s="547" t="s">
        <v>224</v>
      </c>
      <c r="B225" s="549" t="s">
        <v>225</v>
      </c>
      <c r="C225" s="551" t="s">
        <v>226</v>
      </c>
      <c r="D225" s="225" t="s">
        <v>317</v>
      </c>
      <c r="E225" s="553" t="s">
        <v>228</v>
      </c>
      <c r="F225" s="226" t="s">
        <v>229</v>
      </c>
    </row>
    <row r="226" spans="1:6" ht="19.5" customHeight="1" x14ac:dyDescent="0.25">
      <c r="A226" s="548"/>
      <c r="B226" s="550"/>
      <c r="C226" s="552"/>
      <c r="D226" s="227">
        <v>2023</v>
      </c>
      <c r="E226" s="554"/>
      <c r="F226" s="228" t="s">
        <v>230</v>
      </c>
    </row>
    <row r="227" spans="1:6" ht="24" customHeight="1" x14ac:dyDescent="0.25">
      <c r="A227" s="328" t="s">
        <v>294</v>
      </c>
      <c r="B227" s="413" t="s">
        <v>491</v>
      </c>
      <c r="C227" s="473"/>
      <c r="D227" s="441">
        <f>SUM(D228:D239)</f>
        <v>970480</v>
      </c>
      <c r="E227" s="442">
        <f>SUM(E228:E239)</f>
        <v>229520</v>
      </c>
      <c r="F227" s="442">
        <f t="shared" ref="F227" si="18">SUM(F228:F239)</f>
        <v>1200000</v>
      </c>
    </row>
    <row r="228" spans="1:6" ht="24" customHeight="1" x14ac:dyDescent="0.25">
      <c r="A228" s="402">
        <v>31111</v>
      </c>
      <c r="B228" s="403" t="s">
        <v>117</v>
      </c>
      <c r="C228" s="403" t="s">
        <v>492</v>
      </c>
      <c r="D228" s="311">
        <v>797480</v>
      </c>
      <c r="E228" s="386">
        <v>218560</v>
      </c>
      <c r="F228" s="376">
        <f>D228+E228</f>
        <v>1016040</v>
      </c>
    </row>
    <row r="229" spans="1:6" ht="33.75" customHeight="1" x14ac:dyDescent="0.25">
      <c r="A229" s="402">
        <v>31219</v>
      </c>
      <c r="B229" s="264" t="s">
        <v>493</v>
      </c>
      <c r="C229" s="438" t="s">
        <v>494</v>
      </c>
      <c r="D229" s="342">
        <v>29080</v>
      </c>
      <c r="E229" s="386">
        <v>0</v>
      </c>
      <c r="F229" s="376">
        <f t="shared" ref="F229:F239" si="19">D229+E229</f>
        <v>29080</v>
      </c>
    </row>
    <row r="230" spans="1:6" ht="24" customHeight="1" x14ac:dyDescent="0.25">
      <c r="A230" s="402">
        <v>31311</v>
      </c>
      <c r="B230" s="403" t="s">
        <v>495</v>
      </c>
      <c r="C230" s="438" t="s">
        <v>496</v>
      </c>
      <c r="D230" s="311">
        <v>0</v>
      </c>
      <c r="E230" s="386">
        <v>0</v>
      </c>
      <c r="F230" s="376">
        <f t="shared" si="19"/>
        <v>0</v>
      </c>
    </row>
    <row r="231" spans="1:6" ht="24" customHeight="1" x14ac:dyDescent="0.25">
      <c r="A231" s="402">
        <v>31321</v>
      </c>
      <c r="B231" s="403" t="s">
        <v>118</v>
      </c>
      <c r="C231" s="438" t="s">
        <v>497</v>
      </c>
      <c r="D231" s="311">
        <v>140000</v>
      </c>
      <c r="E231" s="386">
        <v>10000</v>
      </c>
      <c r="F231" s="376">
        <f t="shared" si="19"/>
        <v>150000</v>
      </c>
    </row>
    <row r="232" spans="1:6" ht="24" customHeight="1" x14ac:dyDescent="0.25">
      <c r="A232" s="402">
        <v>321190</v>
      </c>
      <c r="B232" s="403" t="s">
        <v>498</v>
      </c>
      <c r="C232" s="438" t="s">
        <v>499</v>
      </c>
      <c r="D232" s="311">
        <v>530</v>
      </c>
      <c r="E232" s="386">
        <v>0</v>
      </c>
      <c r="F232" s="376">
        <f t="shared" si="19"/>
        <v>530</v>
      </c>
    </row>
    <row r="233" spans="1:6" ht="24" customHeight="1" x14ac:dyDescent="0.25">
      <c r="A233" s="402">
        <v>32955</v>
      </c>
      <c r="B233" s="264" t="s">
        <v>500</v>
      </c>
      <c r="C233" s="438" t="s">
        <v>501</v>
      </c>
      <c r="D233" s="311">
        <v>2990</v>
      </c>
      <c r="E233" s="386">
        <v>410</v>
      </c>
      <c r="F233" s="376">
        <f t="shared" si="19"/>
        <v>3400</v>
      </c>
    </row>
    <row r="234" spans="1:6" ht="28.5" customHeight="1" x14ac:dyDescent="0.25">
      <c r="A234" s="402">
        <v>32999</v>
      </c>
      <c r="B234" s="264" t="s">
        <v>426</v>
      </c>
      <c r="C234" s="474" t="s">
        <v>502</v>
      </c>
      <c r="D234" s="332">
        <v>400</v>
      </c>
      <c r="E234" s="386">
        <v>0</v>
      </c>
      <c r="F234" s="376">
        <f t="shared" si="19"/>
        <v>400</v>
      </c>
    </row>
    <row r="235" spans="1:6" ht="28.5" customHeight="1" x14ac:dyDescent="0.25">
      <c r="A235" s="402">
        <v>41231</v>
      </c>
      <c r="B235" s="264" t="s">
        <v>503</v>
      </c>
      <c r="C235" s="474" t="s">
        <v>504</v>
      </c>
      <c r="D235" s="332">
        <v>0</v>
      </c>
      <c r="E235" s="386">
        <v>0</v>
      </c>
      <c r="F235" s="376">
        <f t="shared" si="19"/>
        <v>0</v>
      </c>
    </row>
    <row r="236" spans="1:6" ht="28.5" customHeight="1" x14ac:dyDescent="0.25">
      <c r="A236" s="402">
        <v>42271</v>
      </c>
      <c r="B236" s="264" t="s">
        <v>428</v>
      </c>
      <c r="C236" s="475" t="s">
        <v>505</v>
      </c>
      <c r="D236" s="332">
        <v>0</v>
      </c>
      <c r="E236" s="386">
        <v>0</v>
      </c>
      <c r="F236" s="376">
        <f t="shared" si="19"/>
        <v>0</v>
      </c>
    </row>
    <row r="237" spans="1:6" ht="22.5" customHeight="1" x14ac:dyDescent="0.25">
      <c r="A237" s="402">
        <v>42273</v>
      </c>
      <c r="B237" s="264" t="s">
        <v>398</v>
      </c>
      <c r="C237" s="474" t="s">
        <v>506</v>
      </c>
      <c r="D237" s="332">
        <v>0</v>
      </c>
      <c r="E237" s="386">
        <v>0</v>
      </c>
      <c r="F237" s="376">
        <f t="shared" si="19"/>
        <v>0</v>
      </c>
    </row>
    <row r="238" spans="1:6" ht="22.5" customHeight="1" x14ac:dyDescent="0.25">
      <c r="A238" s="402">
        <v>424110</v>
      </c>
      <c r="B238" s="455" t="s">
        <v>161</v>
      </c>
      <c r="C238" s="474" t="s">
        <v>507</v>
      </c>
      <c r="D238" s="332">
        <v>0</v>
      </c>
      <c r="E238" s="386">
        <v>550</v>
      </c>
      <c r="F238" s="376">
        <f t="shared" si="19"/>
        <v>550</v>
      </c>
    </row>
    <row r="239" spans="1:6" ht="22.5" customHeight="1" x14ac:dyDescent="0.25">
      <c r="A239" s="402">
        <v>922213</v>
      </c>
      <c r="B239" s="264" t="s">
        <v>430</v>
      </c>
      <c r="C239" s="474" t="s">
        <v>508</v>
      </c>
      <c r="D239" s="332">
        <v>0</v>
      </c>
      <c r="E239" s="386">
        <v>0</v>
      </c>
      <c r="F239" s="376">
        <f t="shared" si="19"/>
        <v>0</v>
      </c>
    </row>
    <row r="240" spans="1:6" ht="24" customHeight="1" x14ac:dyDescent="0.25">
      <c r="A240" s="328" t="s">
        <v>301</v>
      </c>
      <c r="B240" s="476" t="s">
        <v>509</v>
      </c>
      <c r="C240" s="477"/>
      <c r="D240" s="441">
        <f>SUM(D241:D259)</f>
        <v>8000</v>
      </c>
      <c r="E240" s="442">
        <f t="shared" ref="E240" si="20">SUM(E241:E259)</f>
        <v>1290</v>
      </c>
      <c r="F240" s="442">
        <f>SUM(F241:F259)</f>
        <v>9290</v>
      </c>
    </row>
    <row r="241" spans="1:6" ht="26.25" customHeight="1" x14ac:dyDescent="0.25">
      <c r="A241" s="421">
        <v>322190</v>
      </c>
      <c r="B241" s="422" t="s">
        <v>510</v>
      </c>
      <c r="C241" s="478" t="s">
        <v>511</v>
      </c>
      <c r="D241" s="479">
        <v>660</v>
      </c>
      <c r="E241" s="375">
        <v>240</v>
      </c>
      <c r="F241" s="480">
        <f>D241+E241</f>
        <v>900</v>
      </c>
    </row>
    <row r="242" spans="1:6" ht="24" customHeight="1" x14ac:dyDescent="0.25">
      <c r="A242" s="427">
        <v>32131</v>
      </c>
      <c r="B242" s="309" t="s">
        <v>512</v>
      </c>
      <c r="C242" s="481" t="s">
        <v>513</v>
      </c>
      <c r="D242" s="311">
        <v>0</v>
      </c>
      <c r="E242" s="375">
        <v>0</v>
      </c>
      <c r="F242" s="480">
        <f t="shared" ref="F242:F260" si="21">D242+E242</f>
        <v>0</v>
      </c>
    </row>
    <row r="243" spans="1:6" ht="26.25" customHeight="1" x14ac:dyDescent="0.25">
      <c r="A243" s="421">
        <v>32222</v>
      </c>
      <c r="B243" s="422" t="s">
        <v>514</v>
      </c>
      <c r="C243" s="482" t="s">
        <v>515</v>
      </c>
      <c r="D243" s="479">
        <v>350</v>
      </c>
      <c r="E243" s="375">
        <v>-335</v>
      </c>
      <c r="F243" s="480">
        <f t="shared" si="21"/>
        <v>15</v>
      </c>
    </row>
    <row r="244" spans="1:6" ht="21" customHeight="1" x14ac:dyDescent="0.25">
      <c r="A244" s="402">
        <v>322510</v>
      </c>
      <c r="B244" s="403" t="s">
        <v>443</v>
      </c>
      <c r="C244" s="447"/>
      <c r="D244" s="311">
        <v>0</v>
      </c>
      <c r="E244" s="375">
        <v>980</v>
      </c>
      <c r="F244" s="376">
        <f t="shared" ref="F244:F245" si="22">E244+D244</f>
        <v>980</v>
      </c>
    </row>
    <row r="245" spans="1:6" ht="21" customHeight="1" x14ac:dyDescent="0.25">
      <c r="A245" s="402">
        <v>322520</v>
      </c>
      <c r="B245" s="403" t="s">
        <v>516</v>
      </c>
      <c r="C245" s="436"/>
      <c r="D245" s="311">
        <v>0</v>
      </c>
      <c r="E245" s="375">
        <v>432</v>
      </c>
      <c r="F245" s="376">
        <f t="shared" si="22"/>
        <v>432</v>
      </c>
    </row>
    <row r="246" spans="1:6" ht="24" customHeight="1" x14ac:dyDescent="0.25">
      <c r="A246" s="427">
        <v>323290</v>
      </c>
      <c r="B246" s="309" t="s">
        <v>517</v>
      </c>
      <c r="C246" s="481" t="s">
        <v>518</v>
      </c>
      <c r="D246" s="311">
        <v>910</v>
      </c>
      <c r="E246" s="375">
        <v>133</v>
      </c>
      <c r="F246" s="480">
        <f t="shared" si="21"/>
        <v>1043</v>
      </c>
    </row>
    <row r="247" spans="1:6" ht="24" customHeight="1" x14ac:dyDescent="0.25">
      <c r="A247" s="427">
        <v>323590</v>
      </c>
      <c r="B247" s="309" t="s">
        <v>519</v>
      </c>
      <c r="C247" s="481" t="s">
        <v>520</v>
      </c>
      <c r="D247" s="311">
        <v>0</v>
      </c>
      <c r="E247" s="375">
        <v>0</v>
      </c>
      <c r="F247" s="480">
        <v>0</v>
      </c>
    </row>
    <row r="248" spans="1:6" ht="24" customHeight="1" x14ac:dyDescent="0.25">
      <c r="A248" s="427">
        <v>32412</v>
      </c>
      <c r="B248" s="309" t="s">
        <v>521</v>
      </c>
      <c r="C248" s="481" t="s">
        <v>522</v>
      </c>
      <c r="D248" s="311">
        <v>0</v>
      </c>
      <c r="E248" s="375">
        <v>0</v>
      </c>
      <c r="F248" s="480">
        <v>0</v>
      </c>
    </row>
    <row r="249" spans="1:6" ht="24" customHeight="1" x14ac:dyDescent="0.25">
      <c r="A249" s="427">
        <v>32921</v>
      </c>
      <c r="B249" s="309" t="s">
        <v>462</v>
      </c>
      <c r="C249" s="483" t="s">
        <v>523</v>
      </c>
      <c r="D249" s="311">
        <v>210</v>
      </c>
      <c r="E249" s="375">
        <v>520</v>
      </c>
      <c r="F249" s="480">
        <f t="shared" si="21"/>
        <v>730</v>
      </c>
    </row>
    <row r="250" spans="1:6" ht="24" customHeight="1" x14ac:dyDescent="0.25">
      <c r="A250" s="427">
        <v>329220</v>
      </c>
      <c r="B250" s="309" t="s">
        <v>382</v>
      </c>
      <c r="C250" s="481" t="s">
        <v>524</v>
      </c>
      <c r="D250" s="311">
        <v>1090</v>
      </c>
      <c r="E250" s="375">
        <v>410</v>
      </c>
      <c r="F250" s="480">
        <f t="shared" si="21"/>
        <v>1500</v>
      </c>
    </row>
    <row r="251" spans="1:6" ht="21.75" customHeight="1" x14ac:dyDescent="0.25">
      <c r="A251" s="427">
        <v>329230</v>
      </c>
      <c r="B251" s="309" t="s">
        <v>384</v>
      </c>
      <c r="C251" s="481" t="s">
        <v>525</v>
      </c>
      <c r="D251" s="311">
        <v>460</v>
      </c>
      <c r="E251" s="375">
        <v>0</v>
      </c>
      <c r="F251" s="480">
        <f t="shared" si="21"/>
        <v>460</v>
      </c>
    </row>
    <row r="252" spans="1:6" ht="24" customHeight="1" x14ac:dyDescent="0.25">
      <c r="A252" s="421">
        <v>329990</v>
      </c>
      <c r="B252" s="313" t="s">
        <v>426</v>
      </c>
      <c r="C252" s="484" t="s">
        <v>526</v>
      </c>
      <c r="D252" s="485">
        <v>600</v>
      </c>
      <c r="E252" s="375">
        <v>-600</v>
      </c>
      <c r="F252" s="480">
        <f t="shared" si="21"/>
        <v>0</v>
      </c>
    </row>
    <row r="253" spans="1:6" ht="24" customHeight="1" x14ac:dyDescent="0.25">
      <c r="A253" s="421">
        <v>34311</v>
      </c>
      <c r="B253" s="313" t="s">
        <v>468</v>
      </c>
      <c r="C253" s="484" t="s">
        <v>527</v>
      </c>
      <c r="D253" s="485">
        <v>130</v>
      </c>
      <c r="E253" s="375">
        <v>-130</v>
      </c>
      <c r="F253" s="480">
        <f t="shared" si="21"/>
        <v>0</v>
      </c>
    </row>
    <row r="254" spans="1:6" ht="21.75" customHeight="1" x14ac:dyDescent="0.25">
      <c r="A254" s="421">
        <v>42129</v>
      </c>
      <c r="B254" s="313" t="s">
        <v>528</v>
      </c>
      <c r="C254" s="484" t="s">
        <v>529</v>
      </c>
      <c r="D254" s="485">
        <v>660</v>
      </c>
      <c r="E254" s="375">
        <v>-660</v>
      </c>
      <c r="F254" s="480">
        <f t="shared" si="21"/>
        <v>0</v>
      </c>
    </row>
    <row r="255" spans="1:6" ht="21.75" customHeight="1" x14ac:dyDescent="0.25">
      <c r="A255" s="421">
        <v>42211</v>
      </c>
      <c r="B255" s="313" t="s">
        <v>471</v>
      </c>
      <c r="C255" s="486" t="s">
        <v>530</v>
      </c>
      <c r="D255" s="485">
        <v>660</v>
      </c>
      <c r="E255" s="375">
        <v>-660</v>
      </c>
      <c r="F255" s="480">
        <f t="shared" si="21"/>
        <v>0</v>
      </c>
    </row>
    <row r="256" spans="1:6" ht="21.75" customHeight="1" x14ac:dyDescent="0.25">
      <c r="A256" s="421">
        <v>42212</v>
      </c>
      <c r="B256" s="313" t="s">
        <v>473</v>
      </c>
      <c r="C256" s="486" t="s">
        <v>531</v>
      </c>
      <c r="D256" s="485">
        <v>670</v>
      </c>
      <c r="E256" s="375">
        <v>-670</v>
      </c>
      <c r="F256" s="480">
        <f t="shared" si="21"/>
        <v>0</v>
      </c>
    </row>
    <row r="257" spans="1:6" ht="21.75" customHeight="1" x14ac:dyDescent="0.25">
      <c r="A257" s="402">
        <v>42271</v>
      </c>
      <c r="B257" s="264" t="s">
        <v>428</v>
      </c>
      <c r="C257" s="475" t="s">
        <v>532</v>
      </c>
      <c r="D257" s="332">
        <v>670</v>
      </c>
      <c r="E257" s="375">
        <v>1200</v>
      </c>
      <c r="F257" s="480">
        <f t="shared" si="21"/>
        <v>1870</v>
      </c>
    </row>
    <row r="258" spans="1:6" ht="24" customHeight="1" x14ac:dyDescent="0.25">
      <c r="A258" s="421">
        <v>42273</v>
      </c>
      <c r="B258" s="313" t="s">
        <v>398</v>
      </c>
      <c r="C258" s="487" t="s">
        <v>533</v>
      </c>
      <c r="D258" s="383">
        <v>660</v>
      </c>
      <c r="E258" s="375">
        <v>700</v>
      </c>
      <c r="F258" s="480">
        <f>D258+E258</f>
        <v>1360</v>
      </c>
    </row>
    <row r="259" spans="1:6" ht="24" customHeight="1" x14ac:dyDescent="0.25">
      <c r="A259" s="421">
        <v>42411</v>
      </c>
      <c r="B259" s="313" t="s">
        <v>534</v>
      </c>
      <c r="C259" s="487" t="s">
        <v>535</v>
      </c>
      <c r="D259" s="383">
        <v>270</v>
      </c>
      <c r="E259" s="375">
        <v>-270</v>
      </c>
      <c r="F259" s="480">
        <f t="shared" si="21"/>
        <v>0</v>
      </c>
    </row>
    <row r="260" spans="1:6" ht="24" customHeight="1" x14ac:dyDescent="0.25">
      <c r="A260" s="421">
        <v>922213</v>
      </c>
      <c r="B260" s="313" t="s">
        <v>430</v>
      </c>
      <c r="C260" s="487" t="s">
        <v>536</v>
      </c>
      <c r="D260" s="383">
        <v>0</v>
      </c>
      <c r="E260" s="375">
        <v>0</v>
      </c>
      <c r="F260" s="480">
        <f t="shared" si="21"/>
        <v>0</v>
      </c>
    </row>
    <row r="261" spans="1:6" ht="24" customHeight="1" x14ac:dyDescent="0.25">
      <c r="A261" s="328" t="s">
        <v>307</v>
      </c>
      <c r="B261" s="329" t="s">
        <v>537</v>
      </c>
      <c r="C261" s="488"/>
      <c r="D261" s="441">
        <f>SUM(D262:D277)</f>
        <v>27350</v>
      </c>
      <c r="E261" s="442">
        <f>SUM(E262:E277)</f>
        <v>54650.000000000007</v>
      </c>
      <c r="F261" s="442">
        <f>SUM(F262:F277)</f>
        <v>82000</v>
      </c>
    </row>
    <row r="262" spans="1:6" ht="24" customHeight="1" x14ac:dyDescent="0.25">
      <c r="A262" s="402">
        <v>31111</v>
      </c>
      <c r="B262" s="403" t="s">
        <v>117</v>
      </c>
      <c r="C262" s="403"/>
      <c r="D262" s="311">
        <v>1060</v>
      </c>
      <c r="E262" s="386">
        <v>2340</v>
      </c>
      <c r="F262" s="376">
        <f>D262+E262</f>
        <v>3400</v>
      </c>
    </row>
    <row r="263" spans="1:6" ht="24" customHeight="1" x14ac:dyDescent="0.25">
      <c r="A263" s="402">
        <v>31321</v>
      </c>
      <c r="B263" s="403" t="s">
        <v>118</v>
      </c>
      <c r="C263" s="438"/>
      <c r="D263" s="311">
        <v>200</v>
      </c>
      <c r="E263" s="386">
        <v>400</v>
      </c>
      <c r="F263" s="376">
        <f t="shared" ref="F263" si="23">D263+E263</f>
        <v>600</v>
      </c>
    </row>
    <row r="264" spans="1:6" ht="21.95" customHeight="1" x14ac:dyDescent="0.25">
      <c r="A264" s="402">
        <v>321190</v>
      </c>
      <c r="B264" s="438" t="s">
        <v>433</v>
      </c>
      <c r="C264" s="438" t="s">
        <v>538</v>
      </c>
      <c r="D264" s="311">
        <v>5380</v>
      </c>
      <c r="E264" s="386">
        <v>32479.49</v>
      </c>
      <c r="F264" s="376">
        <f>D264+E264</f>
        <v>37859.490000000005</v>
      </c>
    </row>
    <row r="265" spans="1:6" ht="21.95" customHeight="1" x14ac:dyDescent="0.25">
      <c r="A265" s="402">
        <v>32131</v>
      </c>
      <c r="B265" s="489" t="s">
        <v>435</v>
      </c>
      <c r="C265" s="490"/>
      <c r="D265" s="306">
        <v>0</v>
      </c>
      <c r="E265" s="386">
        <v>1194.51</v>
      </c>
      <c r="F265" s="376">
        <f>D265+E265</f>
        <v>1194.51</v>
      </c>
    </row>
    <row r="266" spans="1:6" ht="21.95" customHeight="1" x14ac:dyDescent="0.25">
      <c r="A266" s="402">
        <v>322110</v>
      </c>
      <c r="B266" s="489" t="s">
        <v>331</v>
      </c>
      <c r="C266" s="489" t="s">
        <v>539</v>
      </c>
      <c r="D266" s="306">
        <v>810</v>
      </c>
      <c r="E266" s="386">
        <v>0</v>
      </c>
      <c r="F266" s="376">
        <f t="shared" ref="F266:F276" si="24">D266+E266</f>
        <v>810</v>
      </c>
    </row>
    <row r="267" spans="1:6" ht="21.95" customHeight="1" x14ac:dyDescent="0.25">
      <c r="A267" s="402">
        <v>32234</v>
      </c>
      <c r="B267" s="489" t="s">
        <v>341</v>
      </c>
      <c r="C267" s="489" t="s">
        <v>540</v>
      </c>
      <c r="D267" s="306">
        <v>660</v>
      </c>
      <c r="E267" s="386">
        <v>0</v>
      </c>
      <c r="F267" s="376">
        <f t="shared" si="24"/>
        <v>660</v>
      </c>
    </row>
    <row r="268" spans="1:6" ht="21.95" customHeight="1" x14ac:dyDescent="0.25">
      <c r="A268" s="402">
        <v>32251</v>
      </c>
      <c r="B268" s="489" t="s">
        <v>443</v>
      </c>
      <c r="C268" s="490"/>
      <c r="D268" s="306">
        <v>0</v>
      </c>
      <c r="E268" s="386">
        <v>116</v>
      </c>
      <c r="F268" s="376">
        <f t="shared" si="24"/>
        <v>116</v>
      </c>
    </row>
    <row r="269" spans="1:6" ht="21.95" customHeight="1" x14ac:dyDescent="0.25">
      <c r="A269" s="402">
        <v>32319</v>
      </c>
      <c r="B269" s="438" t="s">
        <v>353</v>
      </c>
      <c r="C269" s="438" t="s">
        <v>541</v>
      </c>
      <c r="D269" s="311">
        <v>4980</v>
      </c>
      <c r="E269" s="386">
        <v>12000</v>
      </c>
      <c r="F269" s="376">
        <f t="shared" si="24"/>
        <v>16980</v>
      </c>
    </row>
    <row r="270" spans="1:6" ht="21.95" customHeight="1" x14ac:dyDescent="0.25">
      <c r="A270" s="421">
        <v>32339</v>
      </c>
      <c r="B270" s="478" t="s">
        <v>357</v>
      </c>
      <c r="C270" s="478" t="s">
        <v>542</v>
      </c>
      <c r="D270" s="479">
        <v>1060</v>
      </c>
      <c r="E270" s="386">
        <v>0</v>
      </c>
      <c r="F270" s="376">
        <f t="shared" si="24"/>
        <v>1060</v>
      </c>
    </row>
    <row r="271" spans="1:6" ht="21.95" customHeight="1" x14ac:dyDescent="0.25">
      <c r="A271" s="421">
        <v>32412</v>
      </c>
      <c r="B271" s="351" t="s">
        <v>521</v>
      </c>
      <c r="C271" s="491" t="s">
        <v>543</v>
      </c>
      <c r="D271" s="383">
        <v>4980</v>
      </c>
      <c r="E271" s="386">
        <v>6020</v>
      </c>
      <c r="F271" s="376">
        <f t="shared" si="24"/>
        <v>11000</v>
      </c>
    </row>
    <row r="272" spans="1:6" ht="21.95" customHeight="1" x14ac:dyDescent="0.25">
      <c r="A272" s="421">
        <v>32923</v>
      </c>
      <c r="B272" s="351" t="s">
        <v>544</v>
      </c>
      <c r="C272" s="491" t="s">
        <v>545</v>
      </c>
      <c r="D272" s="383">
        <v>400</v>
      </c>
      <c r="E272" s="386">
        <v>100</v>
      </c>
      <c r="F272" s="376">
        <f t="shared" si="24"/>
        <v>500</v>
      </c>
    </row>
    <row r="273" spans="1:6" ht="21.95" customHeight="1" x14ac:dyDescent="0.25">
      <c r="A273" s="421">
        <v>32931</v>
      </c>
      <c r="B273" s="421" t="s">
        <v>134</v>
      </c>
      <c r="C273" s="491" t="s">
        <v>546</v>
      </c>
      <c r="D273" s="383">
        <v>660</v>
      </c>
      <c r="E273" s="386">
        <v>0</v>
      </c>
      <c r="F273" s="376">
        <f t="shared" si="24"/>
        <v>660</v>
      </c>
    </row>
    <row r="274" spans="1:6" ht="21.95" customHeight="1" x14ac:dyDescent="0.25">
      <c r="A274" s="421">
        <v>329990</v>
      </c>
      <c r="B274" s="264" t="s">
        <v>54</v>
      </c>
      <c r="C274" s="492" t="s">
        <v>547</v>
      </c>
      <c r="D274" s="493">
        <v>1060</v>
      </c>
      <c r="E274" s="386">
        <v>0</v>
      </c>
      <c r="F274" s="376">
        <f t="shared" si="24"/>
        <v>1060</v>
      </c>
    </row>
    <row r="275" spans="1:6" ht="21.75" customHeight="1" x14ac:dyDescent="0.25">
      <c r="A275" s="402">
        <v>42271</v>
      </c>
      <c r="B275" s="264" t="s">
        <v>428</v>
      </c>
      <c r="C275" s="475" t="s">
        <v>548</v>
      </c>
      <c r="D275" s="332">
        <v>3050</v>
      </c>
      <c r="E275" s="386">
        <v>0</v>
      </c>
      <c r="F275" s="376">
        <f t="shared" si="24"/>
        <v>3050</v>
      </c>
    </row>
    <row r="276" spans="1:6" ht="24" customHeight="1" x14ac:dyDescent="0.25">
      <c r="A276" s="421">
        <v>42273</v>
      </c>
      <c r="B276" s="313" t="s">
        <v>398</v>
      </c>
      <c r="C276" s="494" t="s">
        <v>549</v>
      </c>
      <c r="D276" s="383">
        <v>3050</v>
      </c>
      <c r="E276" s="386">
        <v>0</v>
      </c>
      <c r="F276" s="376">
        <f t="shared" si="24"/>
        <v>3050</v>
      </c>
    </row>
    <row r="277" spans="1:6" ht="21.95" customHeight="1" x14ac:dyDescent="0.25">
      <c r="A277" s="421">
        <v>922213</v>
      </c>
      <c r="B277" s="264" t="s">
        <v>430</v>
      </c>
      <c r="C277" s="264" t="s">
        <v>550</v>
      </c>
      <c r="D277" s="493">
        <v>0</v>
      </c>
      <c r="E277" s="386">
        <v>0</v>
      </c>
      <c r="F277" s="376">
        <v>0</v>
      </c>
    </row>
    <row r="278" spans="1:6" ht="21.95" customHeight="1" x14ac:dyDescent="0.25">
      <c r="A278" s="495"/>
      <c r="B278" s="359"/>
      <c r="C278" s="359"/>
      <c r="D278" s="496"/>
      <c r="E278" s="96"/>
      <c r="F278" s="389"/>
    </row>
    <row r="279" spans="1:6" ht="28.5" customHeight="1" x14ac:dyDescent="0.25">
      <c r="A279" t="s">
        <v>557</v>
      </c>
    </row>
    <row r="280" spans="1:6" ht="17.25" customHeight="1" x14ac:dyDescent="0.25"/>
    <row r="281" spans="1:6" s="497" customFormat="1" ht="15.75" customHeight="1" x14ac:dyDescent="0.25">
      <c r="A281" s="103" t="s">
        <v>175</v>
      </c>
      <c r="B281" s="103" t="s">
        <v>187</v>
      </c>
      <c r="D281" s="498"/>
    </row>
    <row r="282" spans="1:6" s="497" customFormat="1" ht="18.75" customHeight="1" x14ac:dyDescent="0.25">
      <c r="A282" s="103" t="s">
        <v>176</v>
      </c>
      <c r="B282" s="103" t="s">
        <v>188</v>
      </c>
      <c r="D282" s="498"/>
    </row>
    <row r="283" spans="1:6" ht="18.75" customHeight="1" x14ac:dyDescent="0.25"/>
    <row r="284" spans="1:6" x14ac:dyDescent="0.25">
      <c r="A284" s="597" t="s">
        <v>552</v>
      </c>
      <c r="B284" s="597"/>
      <c r="D284" s="538" t="s">
        <v>179</v>
      </c>
      <c r="E284" s="538"/>
    </row>
    <row r="286" spans="1:6" x14ac:dyDescent="0.25">
      <c r="A286" s="597" t="s">
        <v>553</v>
      </c>
      <c r="B286" s="597"/>
      <c r="C286" s="538" t="s">
        <v>554</v>
      </c>
      <c r="D286" s="538"/>
      <c r="E286" s="538"/>
    </row>
    <row r="288" spans="1:6" x14ac:dyDescent="0.25">
      <c r="B288" s="538" t="s">
        <v>555</v>
      </c>
      <c r="C288" s="538"/>
      <c r="D288" s="538"/>
    </row>
    <row r="290" spans="2:4" x14ac:dyDescent="0.25">
      <c r="B290" s="538" t="s">
        <v>556</v>
      </c>
      <c r="C290" s="538"/>
      <c r="D290" s="538"/>
    </row>
  </sheetData>
  <mergeCells count="48">
    <mergeCell ref="B165:B166"/>
    <mergeCell ref="C165:C166"/>
    <mergeCell ref="B290:D290"/>
    <mergeCell ref="E165:E166"/>
    <mergeCell ref="A167:B167"/>
    <mergeCell ref="A168:F168"/>
    <mergeCell ref="B169:F169"/>
    <mergeCell ref="B170:F170"/>
    <mergeCell ref="A225:A226"/>
    <mergeCell ref="B225:B226"/>
    <mergeCell ref="C225:C226"/>
    <mergeCell ref="E225:E226"/>
    <mergeCell ref="A284:B284"/>
    <mergeCell ref="D284:E284"/>
    <mergeCell ref="A286:B286"/>
    <mergeCell ref="C286:E286"/>
    <mergeCell ref="B288:D288"/>
    <mergeCell ref="A165:A166"/>
    <mergeCell ref="B95:F95"/>
    <mergeCell ref="A96:B96"/>
    <mergeCell ref="A140:C140"/>
    <mergeCell ref="C141:C143"/>
    <mergeCell ref="C146:C162"/>
    <mergeCell ref="A94:F94"/>
    <mergeCell ref="A18:A20"/>
    <mergeCell ref="A23:A27"/>
    <mergeCell ref="A29:B29"/>
    <mergeCell ref="C33:C34"/>
    <mergeCell ref="D33:F33"/>
    <mergeCell ref="D34:F34"/>
    <mergeCell ref="A90:A91"/>
    <mergeCell ref="B90:B91"/>
    <mergeCell ref="C90:C91"/>
    <mergeCell ref="E90:E91"/>
    <mergeCell ref="B93:F93"/>
    <mergeCell ref="E8:E9"/>
    <mergeCell ref="C11:C13"/>
    <mergeCell ref="D11:D13"/>
    <mergeCell ref="E11:E13"/>
    <mergeCell ref="F11:F13"/>
    <mergeCell ref="A12:B12"/>
    <mergeCell ref="A13:B13"/>
    <mergeCell ref="C1:D1"/>
    <mergeCell ref="D4:D6"/>
    <mergeCell ref="A5:B5"/>
    <mergeCell ref="A8:A9"/>
    <mergeCell ref="B8:B9"/>
    <mergeCell ref="C8:C9"/>
  </mergeCells>
  <pageMargins left="0.7" right="0.7" top="0.75" bottom="0.75" header="0.3" footer="0.3"/>
  <pageSetup paperSize="9" scale="59" orientation="portrait" verticalDpi="0" r:id="rId1"/>
  <rowBreaks count="6" manualBreakCount="6">
    <brk id="49" max="16383" man="1"/>
    <brk id="88" max="16383" man="1"/>
    <brk id="139" max="16383" man="1"/>
    <brk id="163" max="16383" man="1"/>
    <brk id="214" max="16383" man="1"/>
    <brk id="2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9CCD-D488-49DA-95F6-E314B2208D3B}">
  <dimension ref="A1:F293"/>
  <sheetViews>
    <sheetView topLeftCell="A18" workbookViewId="0">
      <selection activeCell="Q15" sqref="Q15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style="47" customWidth="1"/>
    <col min="5" max="5" width="13.42578125" customWidth="1"/>
    <col min="6" max="6" width="13" customWidth="1"/>
  </cols>
  <sheetData>
    <row r="1" spans="1:6" x14ac:dyDescent="0.25">
      <c r="A1" s="221" t="s">
        <v>182</v>
      </c>
      <c r="B1" s="221"/>
      <c r="C1" s="544" t="s">
        <v>216</v>
      </c>
      <c r="D1" s="544"/>
      <c r="E1" t="s">
        <v>217</v>
      </c>
      <c r="F1" s="222"/>
    </row>
    <row r="2" spans="1:6" x14ac:dyDescent="0.25">
      <c r="F2" s="222"/>
    </row>
    <row r="3" spans="1:6" x14ac:dyDescent="0.25">
      <c r="A3" s="223" t="s">
        <v>218</v>
      </c>
      <c r="B3" s="219" t="s">
        <v>219</v>
      </c>
      <c r="F3" s="224"/>
    </row>
    <row r="4" spans="1:6" x14ac:dyDescent="0.25">
      <c r="D4" s="545" t="s">
        <v>220</v>
      </c>
      <c r="E4" t="s">
        <v>221</v>
      </c>
      <c r="F4" s="224"/>
    </row>
    <row r="5" spans="1:6" x14ac:dyDescent="0.25">
      <c r="A5" s="546" t="s">
        <v>91</v>
      </c>
      <c r="B5" s="546"/>
      <c r="D5" s="545"/>
      <c r="E5" t="s">
        <v>222</v>
      </c>
      <c r="F5" s="224"/>
    </row>
    <row r="6" spans="1:6" x14ac:dyDescent="0.25">
      <c r="D6" s="545"/>
      <c r="E6" t="s">
        <v>223</v>
      </c>
      <c r="F6" s="224"/>
    </row>
    <row r="7" spans="1:6" x14ac:dyDescent="0.25">
      <c r="F7" s="222"/>
    </row>
    <row r="8" spans="1:6" x14ac:dyDescent="0.25">
      <c r="A8" s="547" t="s">
        <v>224</v>
      </c>
      <c r="B8" s="549" t="s">
        <v>225</v>
      </c>
      <c r="C8" s="551" t="s">
        <v>226</v>
      </c>
      <c r="D8" s="225" t="s">
        <v>227</v>
      </c>
      <c r="E8" s="553" t="s">
        <v>228</v>
      </c>
      <c r="F8" s="226" t="s">
        <v>229</v>
      </c>
    </row>
    <row r="9" spans="1:6" x14ac:dyDescent="0.25">
      <c r="A9" s="548"/>
      <c r="B9" s="550"/>
      <c r="C9" s="552"/>
      <c r="D9" s="227">
        <v>2023</v>
      </c>
      <c r="E9" s="554"/>
      <c r="F9" s="228" t="s">
        <v>230</v>
      </c>
    </row>
    <row r="10" spans="1:6" ht="19.5" customHeight="1" x14ac:dyDescent="0.25">
      <c r="A10" s="229">
        <v>6</v>
      </c>
      <c r="B10" s="230" t="s">
        <v>1</v>
      </c>
      <c r="C10" s="231" t="s">
        <v>231</v>
      </c>
      <c r="D10" s="232">
        <f>D29+D31</f>
        <v>1280140.1499999999</v>
      </c>
      <c r="E10" s="233">
        <f>E11+E31</f>
        <v>297686.68</v>
      </c>
      <c r="F10" s="234">
        <f>SUM(F11+F31)</f>
        <v>1577826.83</v>
      </c>
    </row>
    <row r="11" spans="1:6" ht="19.5" customHeight="1" x14ac:dyDescent="0.25">
      <c r="A11" s="235" t="s">
        <v>232</v>
      </c>
      <c r="B11" t="s">
        <v>233</v>
      </c>
      <c r="C11" s="555" t="s">
        <v>234</v>
      </c>
      <c r="D11" s="557">
        <f>D29</f>
        <v>209960.15</v>
      </c>
      <c r="E11" s="557">
        <f>E29</f>
        <v>18996.68</v>
      </c>
      <c r="F11" s="557">
        <f>F29</f>
        <v>228956.83000000002</v>
      </c>
    </row>
    <row r="12" spans="1:6" ht="15.75" customHeight="1" x14ac:dyDescent="0.25">
      <c r="A12" s="541" t="s">
        <v>235</v>
      </c>
      <c r="B12" s="541"/>
      <c r="C12" s="555"/>
      <c r="D12" s="558"/>
      <c r="E12" s="558"/>
      <c r="F12" s="558"/>
    </row>
    <row r="13" spans="1:6" ht="15.75" customHeight="1" x14ac:dyDescent="0.25">
      <c r="A13" s="542" t="s">
        <v>236</v>
      </c>
      <c r="B13" s="543"/>
      <c r="C13" s="556"/>
      <c r="D13" s="559"/>
      <c r="E13" s="559"/>
      <c r="F13" s="559"/>
    </row>
    <row r="14" spans="1:6" ht="18.75" customHeight="1" x14ac:dyDescent="0.25">
      <c r="A14" s="237" t="s">
        <v>237</v>
      </c>
      <c r="B14" s="238" t="s">
        <v>238</v>
      </c>
      <c r="C14" s="239" t="s">
        <v>234</v>
      </c>
      <c r="D14" s="240">
        <f>SUM(D15:D16)</f>
        <v>91760.03</v>
      </c>
      <c r="E14" s="241">
        <f>SUM(E15:E16)</f>
        <v>-2.9999999999972715E-2</v>
      </c>
      <c r="F14" s="241">
        <f>SUM(F15+F16)</f>
        <v>91760</v>
      </c>
    </row>
    <row r="15" spans="1:6" ht="25.5" customHeight="1" x14ac:dyDescent="0.25">
      <c r="A15" s="242">
        <v>671110</v>
      </c>
      <c r="B15" s="243" t="s">
        <v>239</v>
      </c>
      <c r="C15" s="244"/>
      <c r="D15" s="245">
        <v>91210.28</v>
      </c>
      <c r="E15" s="246">
        <v>-330.28</v>
      </c>
      <c r="F15" s="247">
        <f>D15+E15</f>
        <v>90880</v>
      </c>
    </row>
    <row r="16" spans="1:6" ht="24" customHeight="1" x14ac:dyDescent="0.25">
      <c r="A16" s="248">
        <v>671210</v>
      </c>
      <c r="B16" s="243" t="s">
        <v>240</v>
      </c>
      <c r="C16" s="249"/>
      <c r="D16" s="245">
        <v>549.75</v>
      </c>
      <c r="E16" s="246">
        <v>330.25</v>
      </c>
      <c r="F16" s="247">
        <f>D16+E16</f>
        <v>880</v>
      </c>
    </row>
    <row r="17" spans="1:6" ht="15.75" customHeight="1" x14ac:dyDescent="0.25">
      <c r="A17" s="248"/>
      <c r="B17" s="250" t="s">
        <v>241</v>
      </c>
      <c r="C17" s="251" t="s">
        <v>234</v>
      </c>
      <c r="D17" s="252">
        <f>SUM(D15+D16)+0.01</f>
        <v>91760.04</v>
      </c>
      <c r="E17" s="253">
        <v>0</v>
      </c>
      <c r="F17" s="253">
        <f>SUM(F15+F16)</f>
        <v>91760</v>
      </c>
    </row>
    <row r="18" spans="1:6" ht="27.75" customHeight="1" x14ac:dyDescent="0.25">
      <c r="A18" s="562">
        <v>671211</v>
      </c>
      <c r="B18" s="255" t="s">
        <v>242</v>
      </c>
      <c r="C18" s="244"/>
      <c r="D18" s="245">
        <v>13272.28</v>
      </c>
      <c r="E18" s="246">
        <v>0</v>
      </c>
      <c r="F18" s="247">
        <f t="shared" ref="F18:F20" si="0">D18+E18</f>
        <v>13272.28</v>
      </c>
    </row>
    <row r="19" spans="1:6" ht="27.75" customHeight="1" x14ac:dyDescent="0.25">
      <c r="A19" s="562"/>
      <c r="B19" s="243" t="s">
        <v>243</v>
      </c>
      <c r="C19" s="244"/>
      <c r="D19" s="245">
        <v>19244.810000000001</v>
      </c>
      <c r="E19" s="246">
        <v>0</v>
      </c>
      <c r="F19" s="247">
        <f t="shared" si="0"/>
        <v>19244.810000000001</v>
      </c>
    </row>
    <row r="20" spans="1:6" ht="20.100000000000001" customHeight="1" x14ac:dyDescent="0.25">
      <c r="A20" s="563"/>
      <c r="B20" s="243" t="s">
        <v>240</v>
      </c>
      <c r="C20" s="249"/>
      <c r="D20" s="245">
        <v>13272.28</v>
      </c>
      <c r="E20" s="246">
        <v>0</v>
      </c>
      <c r="F20" s="247">
        <f t="shared" si="0"/>
        <v>13272.28</v>
      </c>
    </row>
    <row r="21" spans="1:6" ht="20.100000000000001" customHeight="1" x14ac:dyDescent="0.25">
      <c r="A21" s="248"/>
      <c r="B21" s="250" t="s">
        <v>244</v>
      </c>
      <c r="C21" s="257"/>
      <c r="D21" s="252">
        <f>SUM(D18:D20)</f>
        <v>45789.37</v>
      </c>
      <c r="E21" s="253">
        <f>SUM(E18:E20)</f>
        <v>0</v>
      </c>
      <c r="F21" s="258">
        <f>SUM(F18:F20)</f>
        <v>45789.37</v>
      </c>
    </row>
    <row r="22" spans="1:6" ht="20.100000000000001" customHeight="1" x14ac:dyDescent="0.25">
      <c r="A22" s="259"/>
      <c r="B22" s="250" t="s">
        <v>245</v>
      </c>
      <c r="C22" s="257"/>
      <c r="D22" s="252">
        <f>SUM(D17+D21)</f>
        <v>137549.41</v>
      </c>
      <c r="E22" s="253">
        <f>E17+E21</f>
        <v>0</v>
      </c>
      <c r="F22" s="253">
        <f>SUM(F17+F21)</f>
        <v>137549.37</v>
      </c>
    </row>
    <row r="23" spans="1:6" ht="20.100000000000001" customHeight="1" x14ac:dyDescent="0.25">
      <c r="A23" s="564">
        <v>67111</v>
      </c>
      <c r="B23" s="255" t="s">
        <v>246</v>
      </c>
      <c r="C23" s="244"/>
      <c r="D23" s="261">
        <f>SUM(D24:D28)</f>
        <v>72410.740000000005</v>
      </c>
      <c r="E23" s="262">
        <f>SUM(E24:E28)</f>
        <v>18996.719999999998</v>
      </c>
      <c r="F23" s="263">
        <f>D23+E23</f>
        <v>91407.46</v>
      </c>
    </row>
    <row r="24" spans="1:6" ht="23.25" customHeight="1" x14ac:dyDescent="0.25">
      <c r="A24" s="562"/>
      <c r="B24" s="264" t="s">
        <v>247</v>
      </c>
      <c r="C24" s="244"/>
      <c r="D24" s="245">
        <v>663.61</v>
      </c>
      <c r="E24" s="246">
        <v>20956.099999999999</v>
      </c>
      <c r="F24" s="247">
        <f t="shared" ref="F24:F28" si="1">D24+E24</f>
        <v>21619.71</v>
      </c>
    </row>
    <row r="25" spans="1:6" ht="44.25" customHeight="1" x14ac:dyDescent="0.25">
      <c r="A25" s="562"/>
      <c r="B25" s="264" t="s">
        <v>248</v>
      </c>
      <c r="C25" s="244"/>
      <c r="D25" s="245">
        <v>67500</v>
      </c>
      <c r="E25" s="246">
        <v>0</v>
      </c>
      <c r="F25" s="247">
        <f t="shared" si="1"/>
        <v>67500</v>
      </c>
    </row>
    <row r="26" spans="1:6" ht="21" customHeight="1" x14ac:dyDescent="0.25">
      <c r="A26" s="562"/>
      <c r="B26" s="264" t="s">
        <v>249</v>
      </c>
      <c r="C26" s="244"/>
      <c r="D26" s="245">
        <v>1274.1400000000001</v>
      </c>
      <c r="E26" s="246">
        <v>0</v>
      </c>
      <c r="F26" s="247">
        <f t="shared" si="1"/>
        <v>1274.1400000000001</v>
      </c>
    </row>
    <row r="27" spans="1:6" ht="18.75" customHeight="1" x14ac:dyDescent="0.25">
      <c r="A27" s="563"/>
      <c r="B27" s="264" t="s">
        <v>250</v>
      </c>
      <c r="C27" s="244"/>
      <c r="D27" s="245">
        <v>2309.38</v>
      </c>
      <c r="E27" s="246">
        <v>-2309.38</v>
      </c>
      <c r="F27" s="247">
        <f t="shared" si="1"/>
        <v>0</v>
      </c>
    </row>
    <row r="28" spans="1:6" ht="18.75" customHeight="1" x14ac:dyDescent="0.25">
      <c r="A28" s="265"/>
      <c r="B28" s="266" t="s">
        <v>251</v>
      </c>
      <c r="C28" s="244"/>
      <c r="D28" s="245">
        <v>663.61</v>
      </c>
      <c r="E28" s="246">
        <v>350</v>
      </c>
      <c r="F28" s="247">
        <f t="shared" si="1"/>
        <v>1013.61</v>
      </c>
    </row>
    <row r="29" spans="1:6" ht="24" customHeight="1" x14ac:dyDescent="0.25">
      <c r="A29" s="565" t="s">
        <v>252</v>
      </c>
      <c r="B29" s="566"/>
      <c r="C29" s="267"/>
      <c r="D29" s="268">
        <f>SUM(D17+D23+D21)</f>
        <v>209960.15</v>
      </c>
      <c r="E29" s="269">
        <f>E23+E22+E14-0.01</f>
        <v>18996.68</v>
      </c>
      <c r="F29" s="269">
        <f>SUM(F17+F23+F21)</f>
        <v>228956.83000000002</v>
      </c>
    </row>
    <row r="30" spans="1:6" ht="14.25" customHeight="1" x14ac:dyDescent="0.25">
      <c r="A30" s="274"/>
      <c r="B30" s="274"/>
      <c r="C30" s="275"/>
      <c r="D30" s="276"/>
      <c r="E30" s="277"/>
      <c r="F30" s="277"/>
    </row>
    <row r="31" spans="1:6" ht="24" customHeight="1" x14ac:dyDescent="0.25">
      <c r="A31" s="278" t="s">
        <v>254</v>
      </c>
      <c r="B31" s="279"/>
      <c r="C31" s="231" t="s">
        <v>231</v>
      </c>
      <c r="D31" s="280">
        <f>SUM(D34+D40+D50+D55+D59+D62)</f>
        <v>1070180</v>
      </c>
      <c r="E31" s="281">
        <f>SUM(E34+E40+E50+E55+E59+E62)</f>
        <v>278690</v>
      </c>
      <c r="F31" s="281">
        <f>SUM(F34+F40+F50+F55+F59+F62)</f>
        <v>1348870</v>
      </c>
    </row>
    <row r="32" spans="1:6" ht="15.75" customHeight="1" x14ac:dyDescent="0.25">
      <c r="A32" s="235" t="s">
        <v>255</v>
      </c>
      <c r="B32" s="282">
        <v>1023115</v>
      </c>
      <c r="C32" s="567" t="s">
        <v>256</v>
      </c>
      <c r="D32" s="569"/>
      <c r="E32" s="570"/>
      <c r="F32" s="571"/>
    </row>
    <row r="33" spans="1:6" ht="15.75" customHeight="1" x14ac:dyDescent="0.25">
      <c r="A33" s="283" t="s">
        <v>257</v>
      </c>
      <c r="B33" s="236"/>
      <c r="C33" s="568"/>
      <c r="D33" s="572"/>
      <c r="E33" s="573"/>
      <c r="F33" s="574"/>
    </row>
    <row r="34" spans="1:6" ht="19.5" customHeight="1" x14ac:dyDescent="0.25">
      <c r="A34" s="284" t="s">
        <v>258</v>
      </c>
      <c r="B34" s="285" t="s">
        <v>259</v>
      </c>
      <c r="C34" s="285" t="s">
        <v>260</v>
      </c>
      <c r="D34" s="286">
        <f>SUM(D35:D39)</f>
        <v>2680</v>
      </c>
      <c r="E34" s="287">
        <f>SUM(E35:E38)+E39</f>
        <v>820</v>
      </c>
      <c r="F34" s="288">
        <f>SUM(F35:F39)</f>
        <v>3500</v>
      </c>
    </row>
    <row r="35" spans="1:6" ht="26.1" customHeight="1" x14ac:dyDescent="0.25">
      <c r="A35" s="259">
        <v>66313</v>
      </c>
      <c r="B35" s="289" t="s">
        <v>261</v>
      </c>
      <c r="C35" s="290"/>
      <c r="D35" s="291">
        <v>0</v>
      </c>
      <c r="E35" s="292">
        <v>1310</v>
      </c>
      <c r="F35" s="293">
        <f t="shared" ref="F35:F39" si="2">D35+E35</f>
        <v>1310</v>
      </c>
    </row>
    <row r="36" spans="1:6" ht="26.1" customHeight="1" x14ac:dyDescent="0.25">
      <c r="A36" s="259">
        <v>66314</v>
      </c>
      <c r="B36" s="289" t="s">
        <v>262</v>
      </c>
      <c r="C36" s="290" t="s">
        <v>263</v>
      </c>
      <c r="D36" s="291">
        <v>650</v>
      </c>
      <c r="E36" s="292">
        <v>310</v>
      </c>
      <c r="F36" s="293">
        <f t="shared" si="2"/>
        <v>960</v>
      </c>
    </row>
    <row r="37" spans="1:6" ht="26.1" customHeight="1" x14ac:dyDescent="0.25">
      <c r="A37" s="294">
        <v>66324</v>
      </c>
      <c r="B37" s="289" t="s">
        <v>264</v>
      </c>
      <c r="C37" s="290" t="s">
        <v>265</v>
      </c>
      <c r="D37" s="291">
        <v>0</v>
      </c>
      <c r="E37" s="292">
        <v>0</v>
      </c>
      <c r="F37" s="293">
        <f t="shared" si="2"/>
        <v>0</v>
      </c>
    </row>
    <row r="38" spans="1:6" ht="26.1" customHeight="1" x14ac:dyDescent="0.25">
      <c r="A38" s="294">
        <v>66311</v>
      </c>
      <c r="B38" s="289" t="s">
        <v>266</v>
      </c>
      <c r="C38" s="295" t="s">
        <v>267</v>
      </c>
      <c r="D38" s="296">
        <v>130</v>
      </c>
      <c r="E38" s="292">
        <v>-13.55</v>
      </c>
      <c r="F38" s="292">
        <f t="shared" si="2"/>
        <v>116.45</v>
      </c>
    </row>
    <row r="39" spans="1:6" ht="24" customHeight="1" x14ac:dyDescent="0.25">
      <c r="A39" s="297">
        <v>92211</v>
      </c>
      <c r="B39" s="298" t="s">
        <v>268</v>
      </c>
      <c r="C39" s="295" t="s">
        <v>269</v>
      </c>
      <c r="D39" s="299">
        <v>1900</v>
      </c>
      <c r="E39" s="292">
        <v>-786.45</v>
      </c>
      <c r="F39" s="300">
        <f t="shared" si="2"/>
        <v>1113.55</v>
      </c>
    </row>
    <row r="40" spans="1:6" ht="18" customHeight="1" x14ac:dyDescent="0.25">
      <c r="A40" s="284" t="s">
        <v>270</v>
      </c>
      <c r="B40" s="301" t="s">
        <v>271</v>
      </c>
      <c r="C40" s="285" t="s">
        <v>260</v>
      </c>
      <c r="D40" s="286">
        <f>SUM(D41:D47)</f>
        <v>50200</v>
      </c>
      <c r="E40" s="302">
        <f>SUM(E41:E47)</f>
        <v>-8520</v>
      </c>
      <c r="F40" s="288">
        <f>SUM(F41:F47)</f>
        <v>41680</v>
      </c>
    </row>
    <row r="41" spans="1:6" ht="24" customHeight="1" x14ac:dyDescent="0.25">
      <c r="A41" s="303">
        <v>64132</v>
      </c>
      <c r="B41" s="304" t="s">
        <v>272</v>
      </c>
      <c r="C41" s="305" t="s">
        <v>273</v>
      </c>
      <c r="D41" s="306">
        <v>70</v>
      </c>
      <c r="E41" s="307">
        <v>-55</v>
      </c>
      <c r="F41" s="308">
        <f t="shared" ref="F41:F47" si="3">D41+E41</f>
        <v>15</v>
      </c>
    </row>
    <row r="42" spans="1:6" ht="24" customHeight="1" x14ac:dyDescent="0.25">
      <c r="A42" s="303">
        <v>66142</v>
      </c>
      <c r="B42" s="309" t="s">
        <v>274</v>
      </c>
      <c r="C42" s="310" t="s">
        <v>275</v>
      </c>
      <c r="D42" s="311">
        <v>1330</v>
      </c>
      <c r="E42" s="307">
        <v>270</v>
      </c>
      <c r="F42" s="308">
        <f t="shared" si="3"/>
        <v>1600</v>
      </c>
    </row>
    <row r="43" spans="1:6" ht="27" customHeight="1" x14ac:dyDescent="0.25">
      <c r="A43" s="254">
        <v>66151</v>
      </c>
      <c r="B43" s="312" t="s">
        <v>276</v>
      </c>
      <c r="C43" s="313" t="s">
        <v>277</v>
      </c>
      <c r="D43" s="311">
        <v>43000</v>
      </c>
      <c r="E43" s="314">
        <v>-10420</v>
      </c>
      <c r="F43" s="308">
        <f t="shared" si="3"/>
        <v>32580</v>
      </c>
    </row>
    <row r="44" spans="1:6" ht="24" customHeight="1" x14ac:dyDescent="0.25">
      <c r="A44" s="297">
        <v>65268</v>
      </c>
      <c r="B44" s="264" t="s">
        <v>278</v>
      </c>
      <c r="C44" s="315" t="s">
        <v>279</v>
      </c>
      <c r="D44" s="311">
        <v>400</v>
      </c>
      <c r="E44" s="307">
        <v>0</v>
      </c>
      <c r="F44" s="308">
        <f t="shared" si="3"/>
        <v>400</v>
      </c>
    </row>
    <row r="45" spans="1:6" ht="26.1" customHeight="1" x14ac:dyDescent="0.25">
      <c r="A45" s="254">
        <v>66311</v>
      </c>
      <c r="B45" s="289" t="s">
        <v>280</v>
      </c>
      <c r="C45" s="295"/>
      <c r="D45" s="296">
        <v>270</v>
      </c>
      <c r="E45" s="316">
        <v>320.19</v>
      </c>
      <c r="F45" s="292">
        <f t="shared" si="3"/>
        <v>590.19000000000005</v>
      </c>
    </row>
    <row r="46" spans="1:6" ht="24" customHeight="1" x14ac:dyDescent="0.25">
      <c r="A46" s="256">
        <v>68311</v>
      </c>
      <c r="B46" s="264" t="s">
        <v>281</v>
      </c>
      <c r="C46" s="315" t="s">
        <v>282</v>
      </c>
      <c r="D46" s="291">
        <v>130</v>
      </c>
      <c r="E46" s="307">
        <v>320</v>
      </c>
      <c r="F46" s="308">
        <f t="shared" si="3"/>
        <v>450</v>
      </c>
    </row>
    <row r="47" spans="1:6" ht="24" customHeight="1" x14ac:dyDescent="0.25">
      <c r="A47" s="256">
        <v>92211</v>
      </c>
      <c r="B47" s="313" t="s">
        <v>268</v>
      </c>
      <c r="C47" s="317" t="s">
        <v>283</v>
      </c>
      <c r="D47" s="318">
        <v>5000</v>
      </c>
      <c r="E47" s="316">
        <v>1044.81</v>
      </c>
      <c r="F47" s="319">
        <f t="shared" si="3"/>
        <v>6044.8099999999995</v>
      </c>
    </row>
    <row r="48" spans="1:6" ht="24" customHeight="1" x14ac:dyDescent="0.25">
      <c r="A48" s="320"/>
      <c r="B48" s="321"/>
      <c r="C48" s="322"/>
      <c r="D48" s="299"/>
      <c r="E48" s="323"/>
      <c r="F48" s="324"/>
    </row>
    <row r="49" spans="1:6" ht="24" customHeight="1" x14ac:dyDescent="0.25">
      <c r="B49" s="325"/>
      <c r="C49" s="325"/>
      <c r="D49" s="296"/>
      <c r="E49" s="326"/>
      <c r="F49" s="327" t="s">
        <v>284</v>
      </c>
    </row>
    <row r="50" spans="1:6" ht="23.25" customHeight="1" x14ac:dyDescent="0.25">
      <c r="A50" s="328" t="s">
        <v>285</v>
      </c>
      <c r="B50" s="329" t="s">
        <v>286</v>
      </c>
      <c r="C50" s="285" t="s">
        <v>260</v>
      </c>
      <c r="D50" s="286">
        <f>SUM(D51:D54)</f>
        <v>11470</v>
      </c>
      <c r="E50" s="330">
        <f>SUM(E51:E53)+E54</f>
        <v>930</v>
      </c>
      <c r="F50" s="330">
        <f>SUM(F51:F54)</f>
        <v>12400</v>
      </c>
    </row>
    <row r="51" spans="1:6" ht="24" customHeight="1" x14ac:dyDescent="0.25">
      <c r="A51" s="297">
        <v>65264</v>
      </c>
      <c r="B51" s="264" t="s">
        <v>287</v>
      </c>
      <c r="C51" s="331" t="s">
        <v>288</v>
      </c>
      <c r="D51" s="332">
        <v>11200</v>
      </c>
      <c r="E51" s="292">
        <v>1036.51</v>
      </c>
      <c r="F51" s="333">
        <f>D51+E51</f>
        <v>12236.51</v>
      </c>
    </row>
    <row r="52" spans="1:6" ht="26.25" customHeight="1" x14ac:dyDescent="0.25">
      <c r="A52" s="297">
        <v>65268</v>
      </c>
      <c r="B52" s="312" t="s">
        <v>289</v>
      </c>
      <c r="C52" s="331" t="s">
        <v>290</v>
      </c>
      <c r="D52" s="296">
        <v>130</v>
      </c>
      <c r="E52" s="292">
        <v>-106.51</v>
      </c>
      <c r="F52" s="333">
        <f t="shared" ref="F52:F53" si="4">D52+E52</f>
        <v>23.489999999999995</v>
      </c>
    </row>
    <row r="53" spans="1:6" ht="26.25" customHeight="1" x14ac:dyDescent="0.25">
      <c r="A53" s="260">
        <v>652690</v>
      </c>
      <c r="B53" s="313" t="s">
        <v>291</v>
      </c>
      <c r="C53" s="334" t="s">
        <v>292</v>
      </c>
      <c r="D53" s="311">
        <v>140</v>
      </c>
      <c r="E53" s="292">
        <v>0</v>
      </c>
      <c r="F53" s="333">
        <f t="shared" si="4"/>
        <v>140</v>
      </c>
    </row>
    <row r="54" spans="1:6" ht="21" customHeight="1" x14ac:dyDescent="0.25">
      <c r="A54" s="256">
        <v>92211</v>
      </c>
      <c r="B54" s="313" t="s">
        <v>268</v>
      </c>
      <c r="C54" s="317" t="s">
        <v>293</v>
      </c>
      <c r="D54" s="335">
        <v>0</v>
      </c>
      <c r="E54" s="336">
        <v>0</v>
      </c>
      <c r="F54" s="337">
        <v>0</v>
      </c>
    </row>
    <row r="55" spans="1:6" ht="23.25" customHeight="1" x14ac:dyDescent="0.25">
      <c r="A55" s="338" t="s">
        <v>294</v>
      </c>
      <c r="B55" s="329" t="s">
        <v>295</v>
      </c>
      <c r="C55" s="285" t="s">
        <v>260</v>
      </c>
      <c r="D55" s="339">
        <f>SUM(D56:D58)</f>
        <v>970480</v>
      </c>
      <c r="E55" s="340">
        <f>SUM(E56:E58)</f>
        <v>229520</v>
      </c>
      <c r="F55" s="340">
        <f>SUM(F56:F58)</f>
        <v>1200000</v>
      </c>
    </row>
    <row r="56" spans="1:6" ht="42" customHeight="1" x14ac:dyDescent="0.25">
      <c r="A56" s="254">
        <v>63622</v>
      </c>
      <c r="B56" s="264" t="s">
        <v>296</v>
      </c>
      <c r="C56" s="341" t="s">
        <v>297</v>
      </c>
      <c r="D56" s="342">
        <v>130</v>
      </c>
      <c r="E56" s="343">
        <v>420</v>
      </c>
      <c r="F56" s="344">
        <f>D56+E56</f>
        <v>550</v>
      </c>
    </row>
    <row r="57" spans="1:6" ht="24" customHeight="1" x14ac:dyDescent="0.25">
      <c r="A57" s="297">
        <v>92211</v>
      </c>
      <c r="B57" s="264" t="s">
        <v>268</v>
      </c>
      <c r="C57" s="317" t="s">
        <v>298</v>
      </c>
      <c r="D57" s="345">
        <v>350</v>
      </c>
      <c r="E57" s="343">
        <v>10.82</v>
      </c>
      <c r="F57" s="344">
        <f t="shared" ref="F57:F58" si="5">D57+E57</f>
        <v>360.82</v>
      </c>
    </row>
    <row r="58" spans="1:6" ht="42.75" customHeight="1" x14ac:dyDescent="0.25">
      <c r="A58" s="254">
        <v>63612</v>
      </c>
      <c r="B58" s="264" t="s">
        <v>299</v>
      </c>
      <c r="C58" s="341" t="s">
        <v>300</v>
      </c>
      <c r="D58" s="345">
        <v>970000</v>
      </c>
      <c r="E58" s="343">
        <v>229089.18</v>
      </c>
      <c r="F58" s="344">
        <f t="shared" si="5"/>
        <v>1199089.18</v>
      </c>
    </row>
    <row r="59" spans="1:6" ht="24.75" customHeight="1" x14ac:dyDescent="0.25">
      <c r="A59" s="328" t="s">
        <v>301</v>
      </c>
      <c r="B59" s="329" t="s">
        <v>302</v>
      </c>
      <c r="C59" s="346" t="s">
        <v>260</v>
      </c>
      <c r="D59" s="347">
        <f t="shared" ref="D59:E59" si="6">SUM(D60:D61)</f>
        <v>8000</v>
      </c>
      <c r="E59" s="347">
        <f t="shared" si="6"/>
        <v>1290</v>
      </c>
      <c r="F59" s="347">
        <f>SUM(F60:F61)</f>
        <v>9290</v>
      </c>
    </row>
    <row r="60" spans="1:6" ht="24" customHeight="1" x14ac:dyDescent="0.25">
      <c r="A60" s="303">
        <v>63613</v>
      </c>
      <c r="B60" s="312" t="s">
        <v>303</v>
      </c>
      <c r="C60" s="322" t="s">
        <v>304</v>
      </c>
      <c r="D60" s="332">
        <v>8000</v>
      </c>
      <c r="E60" s="292">
        <v>1290</v>
      </c>
      <c r="F60" s="316">
        <f t="shared" ref="F60:F61" si="7">D60+E60</f>
        <v>9290</v>
      </c>
    </row>
    <row r="61" spans="1:6" ht="24" customHeight="1" x14ac:dyDescent="0.25">
      <c r="A61" s="303">
        <v>92211</v>
      </c>
      <c r="B61" s="312" t="s">
        <v>305</v>
      </c>
      <c r="C61" s="322" t="s">
        <v>306</v>
      </c>
      <c r="D61" s="332">
        <v>0</v>
      </c>
      <c r="E61" s="292">
        <v>0</v>
      </c>
      <c r="F61" s="316">
        <f t="shared" si="7"/>
        <v>0</v>
      </c>
    </row>
    <row r="62" spans="1:6" ht="30.75" customHeight="1" x14ac:dyDescent="0.25">
      <c r="A62" s="348" t="s">
        <v>307</v>
      </c>
      <c r="B62" s="329" t="s">
        <v>308</v>
      </c>
      <c r="C62" s="329"/>
      <c r="D62" s="349">
        <f>SUM(D63:D67)</f>
        <v>27350</v>
      </c>
      <c r="E62" s="350">
        <f>SUM(E63:E67)</f>
        <v>54650</v>
      </c>
      <c r="F62" s="350">
        <f>SUM(F63:F67)</f>
        <v>82000</v>
      </c>
    </row>
    <row r="63" spans="1:6" ht="30.75" customHeight="1" x14ac:dyDescent="0.25">
      <c r="A63" s="260">
        <v>63811</v>
      </c>
      <c r="B63" s="264" t="s">
        <v>309</v>
      </c>
      <c r="C63" s="351" t="s">
        <v>310</v>
      </c>
      <c r="D63" s="342">
        <v>3900</v>
      </c>
      <c r="E63" s="343">
        <v>50000</v>
      </c>
      <c r="F63" s="344">
        <f>D63+E63</f>
        <v>53900</v>
      </c>
    </row>
    <row r="64" spans="1:6" ht="30.75" customHeight="1" x14ac:dyDescent="0.25">
      <c r="A64" s="260">
        <v>63813</v>
      </c>
      <c r="B64" s="264" t="s">
        <v>311</v>
      </c>
      <c r="C64" s="351" t="s">
        <v>310</v>
      </c>
      <c r="D64" s="342">
        <v>1990</v>
      </c>
      <c r="E64" s="343">
        <v>2214.65</v>
      </c>
      <c r="F64" s="344">
        <f>D64+E64</f>
        <v>4204.6499999999996</v>
      </c>
    </row>
    <row r="65" spans="1:6" ht="42.75" customHeight="1" x14ac:dyDescent="0.25">
      <c r="A65" s="254">
        <v>63612</v>
      </c>
      <c r="B65" s="264" t="s">
        <v>312</v>
      </c>
      <c r="C65" s="341"/>
      <c r="D65" s="345">
        <v>1450</v>
      </c>
      <c r="E65" s="343">
        <v>2550</v>
      </c>
      <c r="F65" s="344">
        <f t="shared" ref="F65" si="8">D65+E65</f>
        <v>4000</v>
      </c>
    </row>
    <row r="66" spans="1:6" ht="30.75" customHeight="1" x14ac:dyDescent="0.25">
      <c r="A66" s="260">
        <v>64132</v>
      </c>
      <c r="B66" s="304" t="s">
        <v>313</v>
      </c>
      <c r="C66" s="352" t="s">
        <v>314</v>
      </c>
      <c r="D66" s="353">
        <v>10</v>
      </c>
      <c r="E66" s="343">
        <v>0</v>
      </c>
      <c r="F66" s="354">
        <f>D66+E66</f>
        <v>10</v>
      </c>
    </row>
    <row r="67" spans="1:6" ht="24" customHeight="1" x14ac:dyDescent="0.25">
      <c r="A67" s="297">
        <v>92211</v>
      </c>
      <c r="B67" s="355" t="s">
        <v>315</v>
      </c>
      <c r="C67" s="355"/>
      <c r="D67" s="356">
        <v>20000</v>
      </c>
      <c r="E67" s="357">
        <v>-114.65</v>
      </c>
      <c r="F67" s="354">
        <f>D67+E67</f>
        <v>19885.349999999999</v>
      </c>
    </row>
    <row r="68" spans="1:6" ht="18" customHeight="1" x14ac:dyDescent="0.25">
      <c r="A68" s="358"/>
      <c r="B68" s="359"/>
      <c r="C68" s="359"/>
      <c r="D68" s="360"/>
      <c r="E68" s="323"/>
      <c r="F68" s="327"/>
    </row>
    <row r="69" spans="1:6" ht="18" customHeight="1" x14ac:dyDescent="0.25">
      <c r="A69" s="358"/>
      <c r="B69" s="359"/>
      <c r="C69" s="359"/>
      <c r="D69" s="360"/>
      <c r="E69" s="323"/>
      <c r="F69" s="327"/>
    </row>
    <row r="70" spans="1:6" ht="18" customHeight="1" x14ac:dyDescent="0.25">
      <c r="A70" s="358"/>
      <c r="B70" s="359"/>
      <c r="C70" s="359"/>
      <c r="D70" s="360"/>
      <c r="E70" s="323"/>
      <c r="F70" s="327"/>
    </row>
    <row r="71" spans="1:6" ht="18" customHeight="1" x14ac:dyDescent="0.25">
      <c r="A71" s="358"/>
      <c r="B71" s="359"/>
      <c r="C71" s="359"/>
      <c r="D71" s="360"/>
      <c r="E71" s="323"/>
      <c r="F71" s="327"/>
    </row>
    <row r="72" spans="1:6" ht="18" customHeight="1" x14ac:dyDescent="0.25">
      <c r="A72" s="358"/>
      <c r="B72" s="359"/>
      <c r="C72" s="359"/>
      <c r="D72" s="360"/>
      <c r="E72" s="323"/>
      <c r="F72" s="327"/>
    </row>
    <row r="73" spans="1:6" ht="18" customHeight="1" x14ac:dyDescent="0.25">
      <c r="A73" s="358"/>
      <c r="B73" s="359"/>
      <c r="C73" s="359"/>
      <c r="D73" s="360"/>
      <c r="E73" s="323"/>
      <c r="F73" s="327"/>
    </row>
    <row r="74" spans="1:6" ht="18" customHeight="1" x14ac:dyDescent="0.25">
      <c r="A74" s="358"/>
      <c r="B74" s="359"/>
      <c r="C74" s="359"/>
      <c r="D74" s="360"/>
      <c r="E74" s="323"/>
      <c r="F74" s="327"/>
    </row>
    <row r="75" spans="1:6" ht="18" customHeight="1" x14ac:dyDescent="0.25">
      <c r="A75" s="358"/>
      <c r="B75" s="359"/>
      <c r="C75" s="359"/>
      <c r="D75" s="360"/>
      <c r="E75" s="323"/>
      <c r="F75" s="327"/>
    </row>
    <row r="76" spans="1:6" ht="18" customHeight="1" x14ac:dyDescent="0.25">
      <c r="A76" s="358"/>
      <c r="B76" s="359"/>
      <c r="C76" s="359"/>
      <c r="D76" s="360"/>
      <c r="E76" s="323"/>
      <c r="F76" s="327"/>
    </row>
    <row r="77" spans="1:6" ht="18" customHeight="1" x14ac:dyDescent="0.25">
      <c r="A77" s="358"/>
      <c r="B77" s="359"/>
      <c r="C77" s="359"/>
      <c r="D77" s="360"/>
      <c r="E77" s="323"/>
      <c r="F77" s="327"/>
    </row>
    <row r="78" spans="1:6" ht="18" customHeight="1" x14ac:dyDescent="0.25">
      <c r="A78" s="358"/>
      <c r="B78" s="359"/>
      <c r="C78" s="359"/>
      <c r="D78" s="360"/>
      <c r="E78" s="323"/>
      <c r="F78" s="327"/>
    </row>
    <row r="79" spans="1:6" ht="18" customHeight="1" x14ac:dyDescent="0.25">
      <c r="A79" s="358"/>
      <c r="B79" s="359"/>
      <c r="C79" s="359"/>
      <c r="D79" s="360"/>
      <c r="E79" s="323"/>
      <c r="F79" s="327"/>
    </row>
    <row r="80" spans="1:6" ht="18" customHeight="1" x14ac:dyDescent="0.25">
      <c r="A80" s="358"/>
      <c r="B80" s="359"/>
      <c r="C80" s="359"/>
      <c r="D80" s="360"/>
      <c r="E80" s="323"/>
      <c r="F80" s="327"/>
    </row>
    <row r="81" spans="1:6" ht="18" customHeight="1" x14ac:dyDescent="0.25">
      <c r="A81" s="358"/>
      <c r="B81" s="359"/>
      <c r="C81" s="359"/>
      <c r="D81" s="360"/>
      <c r="E81" s="323"/>
      <c r="F81" s="327"/>
    </row>
    <row r="82" spans="1:6" ht="18" customHeight="1" x14ac:dyDescent="0.25">
      <c r="A82" s="358"/>
      <c r="B82" s="359"/>
      <c r="C82" s="359"/>
      <c r="D82" s="360"/>
      <c r="E82" s="323"/>
      <c r="F82" s="327"/>
    </row>
    <row r="83" spans="1:6" ht="18" customHeight="1" x14ac:dyDescent="0.25">
      <c r="A83" s="358"/>
      <c r="B83" s="359"/>
      <c r="C83" s="359"/>
      <c r="D83" s="360"/>
      <c r="E83" s="323"/>
      <c r="F83" s="327"/>
    </row>
    <row r="84" spans="1:6" ht="18" customHeight="1" x14ac:dyDescent="0.25">
      <c r="A84" s="358"/>
      <c r="B84" s="359"/>
      <c r="C84" s="359"/>
      <c r="D84" s="360"/>
      <c r="E84" s="323"/>
      <c r="F84" s="327"/>
    </row>
    <row r="85" spans="1:6" ht="18" customHeight="1" x14ac:dyDescent="0.25">
      <c r="A85" s="358"/>
      <c r="B85" s="359"/>
      <c r="C85" s="359"/>
      <c r="D85" s="360"/>
      <c r="E85" s="323"/>
      <c r="F85" s="327"/>
    </row>
    <row r="86" spans="1:6" ht="18" customHeight="1" x14ac:dyDescent="0.25">
      <c r="A86" s="358"/>
      <c r="B86" s="359"/>
      <c r="C86" s="359"/>
      <c r="D86" s="360"/>
      <c r="E86" s="323"/>
      <c r="F86" s="327"/>
    </row>
    <row r="87" spans="1:6" ht="18" customHeight="1" x14ac:dyDescent="0.25">
      <c r="A87" s="358"/>
      <c r="B87" s="359"/>
      <c r="C87" s="359"/>
      <c r="D87" s="360"/>
      <c r="E87" s="323"/>
      <c r="F87" s="327"/>
    </row>
    <row r="88" spans="1:6" ht="24" customHeight="1" x14ac:dyDescent="0.25">
      <c r="B88" s="325"/>
      <c r="C88" s="325"/>
      <c r="D88" s="296"/>
      <c r="E88" s="326"/>
      <c r="F88" s="327" t="s">
        <v>316</v>
      </c>
    </row>
    <row r="89" spans="1:6" ht="15" customHeight="1" x14ac:dyDescent="0.25">
      <c r="A89" s="547" t="s">
        <v>224</v>
      </c>
      <c r="B89" s="549" t="s">
        <v>225</v>
      </c>
      <c r="C89" s="551" t="s">
        <v>226</v>
      </c>
      <c r="D89" s="225" t="s">
        <v>317</v>
      </c>
      <c r="E89" s="553" t="s">
        <v>228</v>
      </c>
      <c r="F89" s="226" t="s">
        <v>229</v>
      </c>
    </row>
    <row r="90" spans="1:6" ht="15" customHeight="1" x14ac:dyDescent="0.25">
      <c r="A90" s="548"/>
      <c r="B90" s="550"/>
      <c r="C90" s="552"/>
      <c r="D90" s="227">
        <v>2023</v>
      </c>
      <c r="E90" s="554"/>
      <c r="F90" s="228" t="s">
        <v>230</v>
      </c>
    </row>
    <row r="91" spans="1:6" ht="24" customHeight="1" x14ac:dyDescent="0.25">
      <c r="A91" s="361">
        <v>3</v>
      </c>
      <c r="B91" s="362" t="s">
        <v>318</v>
      </c>
      <c r="C91" s="231" t="s">
        <v>231</v>
      </c>
      <c r="D91" s="363">
        <f>D95+D174+D185+D218+D230+D243+D264</f>
        <v>1280140.1499999999</v>
      </c>
      <c r="E91" s="364">
        <f>SUM(E95+E170)</f>
        <v>297686.68</v>
      </c>
      <c r="F91" s="364">
        <f>F95+F174+F185+F218+F230+F243+F264</f>
        <v>1577826.83</v>
      </c>
    </row>
    <row r="92" spans="1:6" ht="15.75" customHeight="1" x14ac:dyDescent="0.25">
      <c r="A92" s="283" t="s">
        <v>319</v>
      </c>
      <c r="B92" s="575" t="s">
        <v>233</v>
      </c>
      <c r="C92" s="575"/>
      <c r="D92" s="575"/>
      <c r="E92" s="575"/>
      <c r="F92" s="576"/>
    </row>
    <row r="93" spans="1:6" ht="15.75" customHeight="1" x14ac:dyDescent="0.25">
      <c r="A93" s="560" t="s">
        <v>320</v>
      </c>
      <c r="B93" s="560"/>
      <c r="C93" s="560"/>
      <c r="D93" s="560"/>
      <c r="E93" s="560"/>
      <c r="F93" s="561"/>
    </row>
    <row r="94" spans="1:6" ht="15.75" customHeight="1" x14ac:dyDescent="0.25">
      <c r="A94" s="283" t="s">
        <v>255</v>
      </c>
      <c r="B94" s="577" t="s">
        <v>197</v>
      </c>
      <c r="C94" s="577"/>
      <c r="D94" s="577"/>
      <c r="E94" s="577"/>
      <c r="F94" s="578"/>
    </row>
    <row r="95" spans="1:6" ht="24" customHeight="1" x14ac:dyDescent="0.25">
      <c r="A95" s="579" t="s">
        <v>321</v>
      </c>
      <c r="B95" s="580"/>
      <c r="C95" s="365"/>
      <c r="D95" s="366">
        <f>SUM(D96+D143)</f>
        <v>209960.14999999997</v>
      </c>
      <c r="E95" s="367">
        <f>E96+E143</f>
        <v>18996.680000000008</v>
      </c>
      <c r="F95" s="367">
        <f>SUM(F96+F143)</f>
        <v>228956.83</v>
      </c>
    </row>
    <row r="96" spans="1:6" ht="24" customHeight="1" x14ac:dyDescent="0.25">
      <c r="A96" s="368" t="s">
        <v>237</v>
      </c>
      <c r="B96" s="369" t="s">
        <v>322</v>
      </c>
      <c r="C96" s="369" t="s">
        <v>234</v>
      </c>
      <c r="D96" s="370">
        <f>SUM(D97:D122)+SUM(D127:D142)</f>
        <v>159260.03999999998</v>
      </c>
      <c r="E96" s="371">
        <f>SUM(E97:E122)+SUM(E127:E142)</f>
        <v>-67500.039999999994</v>
      </c>
      <c r="F96" s="371">
        <f>SUM(F97:F122)+ SUM(F127:F142)</f>
        <v>91760</v>
      </c>
    </row>
    <row r="97" spans="1:6" ht="24" customHeight="1" x14ac:dyDescent="0.25">
      <c r="A97" s="372">
        <v>321190</v>
      </c>
      <c r="B97" s="373" t="s">
        <v>323</v>
      </c>
      <c r="C97" s="374" t="s">
        <v>324</v>
      </c>
      <c r="D97" s="311">
        <v>2654.46</v>
      </c>
      <c r="E97" s="375">
        <v>1200</v>
      </c>
      <c r="F97" s="376">
        <f>D97+E97</f>
        <v>3854.46</v>
      </c>
    </row>
    <row r="98" spans="1:6" ht="24" customHeight="1" x14ac:dyDescent="0.25">
      <c r="A98" s="372">
        <v>321210</v>
      </c>
      <c r="B98" s="377" t="s">
        <v>325</v>
      </c>
      <c r="C98" s="378" t="s">
        <v>326</v>
      </c>
      <c r="D98" s="311">
        <v>33140.89</v>
      </c>
      <c r="E98" s="375">
        <v>0</v>
      </c>
      <c r="F98" s="379">
        <f t="shared" ref="F98:F122" si="9">D98+E98</f>
        <v>33140.89</v>
      </c>
    </row>
    <row r="99" spans="1:6" ht="24" customHeight="1" x14ac:dyDescent="0.25">
      <c r="A99" s="380">
        <v>321310</v>
      </c>
      <c r="B99" s="381" t="s">
        <v>327</v>
      </c>
      <c r="C99" s="382" t="s">
        <v>328</v>
      </c>
      <c r="D99" s="383">
        <v>663.61</v>
      </c>
      <c r="E99" s="375">
        <v>300</v>
      </c>
      <c r="F99" s="379">
        <f t="shared" si="9"/>
        <v>963.61</v>
      </c>
    </row>
    <row r="100" spans="1:6" ht="24" customHeight="1" x14ac:dyDescent="0.25">
      <c r="A100" s="372">
        <v>321490</v>
      </c>
      <c r="B100" s="377" t="s">
        <v>329</v>
      </c>
      <c r="C100" s="378" t="s">
        <v>330</v>
      </c>
      <c r="D100" s="311">
        <v>0</v>
      </c>
      <c r="E100" s="375">
        <v>0</v>
      </c>
      <c r="F100" s="379">
        <f t="shared" si="9"/>
        <v>0</v>
      </c>
    </row>
    <row r="101" spans="1:6" ht="24" customHeight="1" x14ac:dyDescent="0.25">
      <c r="A101" s="372">
        <v>322110</v>
      </c>
      <c r="B101" s="381" t="s">
        <v>331</v>
      </c>
      <c r="C101" s="382" t="s">
        <v>332</v>
      </c>
      <c r="D101" s="311">
        <v>3278.25</v>
      </c>
      <c r="E101" s="375">
        <v>0</v>
      </c>
      <c r="F101" s="379">
        <f t="shared" si="9"/>
        <v>3278.25</v>
      </c>
    </row>
    <row r="102" spans="1:6" ht="27" customHeight="1" x14ac:dyDescent="0.25">
      <c r="A102" s="372">
        <v>322190</v>
      </c>
      <c r="B102" s="381" t="s">
        <v>333</v>
      </c>
      <c r="C102" s="382" t="s">
        <v>334</v>
      </c>
      <c r="D102" s="311">
        <v>5600.4</v>
      </c>
      <c r="E102" s="375">
        <v>0</v>
      </c>
      <c r="F102" s="379">
        <f t="shared" si="9"/>
        <v>5600.4</v>
      </c>
    </row>
    <row r="103" spans="1:6" ht="24" customHeight="1" x14ac:dyDescent="0.25">
      <c r="A103" s="372">
        <v>322290</v>
      </c>
      <c r="B103" s="373" t="s">
        <v>335</v>
      </c>
      <c r="C103" s="374" t="s">
        <v>336</v>
      </c>
      <c r="D103" s="311">
        <v>3981.68</v>
      </c>
      <c r="E103" s="375">
        <v>-361.49</v>
      </c>
      <c r="F103" s="379">
        <f t="shared" si="9"/>
        <v>3620.1899999999996</v>
      </c>
    </row>
    <row r="104" spans="1:6" ht="24" customHeight="1" x14ac:dyDescent="0.25">
      <c r="A104" s="372">
        <v>322310</v>
      </c>
      <c r="B104" s="377" t="s">
        <v>337</v>
      </c>
      <c r="C104" s="378" t="s">
        <v>338</v>
      </c>
      <c r="D104" s="311">
        <v>5043.47</v>
      </c>
      <c r="E104" s="375">
        <v>-1000</v>
      </c>
      <c r="F104" s="379">
        <f t="shared" si="9"/>
        <v>4043.4700000000003</v>
      </c>
    </row>
    <row r="105" spans="1:6" ht="24" customHeight="1" x14ac:dyDescent="0.25">
      <c r="A105" s="372">
        <v>322330</v>
      </c>
      <c r="B105" s="377" t="s">
        <v>339</v>
      </c>
      <c r="C105" s="378" t="s">
        <v>340</v>
      </c>
      <c r="D105" s="311">
        <v>7034.31</v>
      </c>
      <c r="E105" s="375">
        <v>-4000</v>
      </c>
      <c r="F105" s="379">
        <f t="shared" si="9"/>
        <v>3034.3100000000004</v>
      </c>
    </row>
    <row r="106" spans="1:6" ht="24" customHeight="1" x14ac:dyDescent="0.25">
      <c r="A106" s="372">
        <v>322340</v>
      </c>
      <c r="B106" s="377" t="s">
        <v>341</v>
      </c>
      <c r="C106" s="378" t="s">
        <v>342</v>
      </c>
      <c r="D106" s="311">
        <v>663.61</v>
      </c>
      <c r="E106" s="375">
        <v>0</v>
      </c>
      <c r="F106" s="379">
        <f t="shared" si="9"/>
        <v>663.61</v>
      </c>
    </row>
    <row r="107" spans="1:6" ht="29.25" customHeight="1" x14ac:dyDescent="0.25">
      <c r="A107" s="380">
        <v>322440</v>
      </c>
      <c r="B107" s="381" t="s">
        <v>343</v>
      </c>
      <c r="C107" s="382" t="s">
        <v>344</v>
      </c>
      <c r="D107" s="383">
        <v>990.84</v>
      </c>
      <c r="E107" s="375">
        <v>-243.84</v>
      </c>
      <c r="F107" s="379">
        <f t="shared" si="9"/>
        <v>747</v>
      </c>
    </row>
    <row r="108" spans="1:6" ht="24" customHeight="1" x14ac:dyDescent="0.25">
      <c r="A108" s="372">
        <v>322510</v>
      </c>
      <c r="B108" s="377" t="s">
        <v>126</v>
      </c>
      <c r="C108" s="378" t="s">
        <v>345</v>
      </c>
      <c r="D108" s="311">
        <v>398.17</v>
      </c>
      <c r="E108" s="375">
        <v>0</v>
      </c>
      <c r="F108" s="379">
        <f t="shared" si="9"/>
        <v>398.17</v>
      </c>
    </row>
    <row r="109" spans="1:6" ht="24" customHeight="1" x14ac:dyDescent="0.25">
      <c r="A109" s="372">
        <v>322520</v>
      </c>
      <c r="B109" s="377" t="s">
        <v>346</v>
      </c>
      <c r="C109" s="378" t="s">
        <v>347</v>
      </c>
      <c r="D109" s="311">
        <v>0</v>
      </c>
      <c r="E109" s="375">
        <v>0</v>
      </c>
      <c r="F109" s="379">
        <f t="shared" si="9"/>
        <v>0</v>
      </c>
    </row>
    <row r="110" spans="1:6" ht="24" customHeight="1" x14ac:dyDescent="0.25">
      <c r="A110" s="372">
        <v>322710</v>
      </c>
      <c r="B110" s="384" t="s">
        <v>157</v>
      </c>
      <c r="C110" s="385" t="s">
        <v>348</v>
      </c>
      <c r="D110" s="311">
        <v>0</v>
      </c>
      <c r="E110" s="375">
        <v>0</v>
      </c>
      <c r="F110" s="379">
        <f>D110+E110</f>
        <v>0</v>
      </c>
    </row>
    <row r="111" spans="1:6" ht="24" customHeight="1" x14ac:dyDescent="0.25">
      <c r="A111" s="372">
        <v>323110</v>
      </c>
      <c r="B111" s="377" t="s">
        <v>349</v>
      </c>
      <c r="C111" s="378" t="s">
        <v>350</v>
      </c>
      <c r="D111" s="311">
        <v>3490.61</v>
      </c>
      <c r="E111" s="375">
        <v>0</v>
      </c>
      <c r="F111" s="379">
        <f t="shared" si="9"/>
        <v>3490.61</v>
      </c>
    </row>
    <row r="112" spans="1:6" ht="24" customHeight="1" x14ac:dyDescent="0.25">
      <c r="A112" s="372">
        <v>323130</v>
      </c>
      <c r="B112" s="377" t="s">
        <v>351</v>
      </c>
      <c r="C112" s="378" t="s">
        <v>352</v>
      </c>
      <c r="D112" s="311">
        <v>398.17</v>
      </c>
      <c r="E112" s="375">
        <v>0</v>
      </c>
      <c r="F112" s="379">
        <f t="shared" si="9"/>
        <v>398.17</v>
      </c>
    </row>
    <row r="113" spans="1:6" ht="24" customHeight="1" x14ac:dyDescent="0.25">
      <c r="A113" s="372">
        <v>323190</v>
      </c>
      <c r="B113" s="377" t="s">
        <v>353</v>
      </c>
      <c r="C113" s="378" t="s">
        <v>354</v>
      </c>
      <c r="D113" s="311">
        <v>132.72</v>
      </c>
      <c r="E113" s="375">
        <v>200</v>
      </c>
      <c r="F113" s="379">
        <f t="shared" si="9"/>
        <v>332.72</v>
      </c>
    </row>
    <row r="114" spans="1:6" ht="28.5" customHeight="1" x14ac:dyDescent="0.25">
      <c r="A114" s="372">
        <v>323290</v>
      </c>
      <c r="B114" s="381" t="s">
        <v>355</v>
      </c>
      <c r="C114" s="382" t="s">
        <v>356</v>
      </c>
      <c r="D114" s="311">
        <v>1194.51</v>
      </c>
      <c r="E114" s="375">
        <v>2305.4899999999998</v>
      </c>
      <c r="F114" s="379">
        <f t="shared" si="9"/>
        <v>3500</v>
      </c>
    </row>
    <row r="115" spans="1:6" ht="24" customHeight="1" x14ac:dyDescent="0.25">
      <c r="A115" s="372">
        <v>323390</v>
      </c>
      <c r="B115" s="377" t="s">
        <v>357</v>
      </c>
      <c r="C115" s="378" t="s">
        <v>358</v>
      </c>
      <c r="D115" s="311">
        <v>132.72</v>
      </c>
      <c r="E115" s="375">
        <v>-132.72</v>
      </c>
      <c r="F115" s="379">
        <f t="shared" si="9"/>
        <v>0</v>
      </c>
    </row>
    <row r="116" spans="1:6" ht="27" customHeight="1" x14ac:dyDescent="0.25">
      <c r="A116" s="380">
        <v>323490</v>
      </c>
      <c r="B116" s="381" t="s">
        <v>359</v>
      </c>
      <c r="C116" s="382" t="s">
        <v>360</v>
      </c>
      <c r="D116" s="383">
        <v>2654.46</v>
      </c>
      <c r="E116" s="375">
        <v>700</v>
      </c>
      <c r="F116" s="379">
        <f t="shared" si="9"/>
        <v>3354.46</v>
      </c>
    </row>
    <row r="117" spans="1:6" ht="25.5" x14ac:dyDescent="0.25">
      <c r="A117" s="372">
        <v>323590</v>
      </c>
      <c r="B117" s="381" t="s">
        <v>361</v>
      </c>
      <c r="C117" s="382" t="s">
        <v>362</v>
      </c>
      <c r="D117" s="311">
        <v>13272.28</v>
      </c>
      <c r="E117" s="375">
        <v>0</v>
      </c>
      <c r="F117" s="379">
        <f t="shared" si="9"/>
        <v>13272.28</v>
      </c>
    </row>
    <row r="118" spans="1:6" ht="26.25" customHeight="1" x14ac:dyDescent="0.25">
      <c r="A118" s="372">
        <v>323610</v>
      </c>
      <c r="B118" s="381" t="s">
        <v>363</v>
      </c>
      <c r="C118" s="382" t="s">
        <v>364</v>
      </c>
      <c r="D118" s="311">
        <v>3875</v>
      </c>
      <c r="E118" s="375">
        <v>-575</v>
      </c>
      <c r="F118" s="379">
        <f t="shared" si="9"/>
        <v>3300</v>
      </c>
    </row>
    <row r="119" spans="1:6" ht="24" customHeight="1" x14ac:dyDescent="0.25">
      <c r="A119" s="372">
        <v>323690</v>
      </c>
      <c r="B119" s="384" t="s">
        <v>365</v>
      </c>
      <c r="C119" s="385" t="s">
        <v>366</v>
      </c>
      <c r="D119" s="311">
        <v>0</v>
      </c>
      <c r="E119" s="375">
        <v>0</v>
      </c>
      <c r="F119" s="379">
        <f t="shared" si="9"/>
        <v>0</v>
      </c>
    </row>
    <row r="120" spans="1:6" ht="21.95" customHeight="1" x14ac:dyDescent="0.25">
      <c r="A120" s="372">
        <v>323710</v>
      </c>
      <c r="B120" s="381" t="s">
        <v>367</v>
      </c>
      <c r="C120" s="382" t="s">
        <v>368</v>
      </c>
      <c r="D120" s="311">
        <v>0</v>
      </c>
      <c r="E120" s="375">
        <v>0</v>
      </c>
      <c r="F120" s="379">
        <f t="shared" si="9"/>
        <v>0</v>
      </c>
    </row>
    <row r="121" spans="1:6" ht="21.95" customHeight="1" x14ac:dyDescent="0.25">
      <c r="A121" s="372">
        <v>323720</v>
      </c>
      <c r="B121" s="377" t="s">
        <v>369</v>
      </c>
      <c r="C121" s="378" t="s">
        <v>370</v>
      </c>
      <c r="D121" s="311">
        <v>0</v>
      </c>
      <c r="E121" s="375">
        <v>0</v>
      </c>
      <c r="F121" s="379">
        <f t="shared" si="9"/>
        <v>0</v>
      </c>
    </row>
    <row r="122" spans="1:6" ht="24" customHeight="1" x14ac:dyDescent="0.25">
      <c r="A122" s="372">
        <v>323790</v>
      </c>
      <c r="B122" s="381" t="s">
        <v>371</v>
      </c>
      <c r="C122" s="382" t="s">
        <v>372</v>
      </c>
      <c r="D122" s="342">
        <v>265.45</v>
      </c>
      <c r="E122" s="386">
        <v>250</v>
      </c>
      <c r="F122" s="376">
        <f t="shared" si="9"/>
        <v>515.45000000000005</v>
      </c>
    </row>
    <row r="123" spans="1:6" ht="24" customHeight="1" x14ac:dyDescent="0.25">
      <c r="A123" s="387"/>
      <c r="B123" s="388"/>
      <c r="C123" s="388"/>
      <c r="D123" s="296"/>
      <c r="E123" s="96"/>
      <c r="F123" s="389"/>
    </row>
    <row r="124" spans="1:6" ht="24" customHeight="1" x14ac:dyDescent="0.25">
      <c r="A124" s="390"/>
      <c r="B124" s="391"/>
      <c r="C124" s="391"/>
      <c r="D124" s="392"/>
      <c r="E124" s="393"/>
      <c r="F124" s="394" t="s">
        <v>373</v>
      </c>
    </row>
    <row r="125" spans="1:6" ht="15.75" customHeight="1" x14ac:dyDescent="0.25">
      <c r="A125" s="547" t="s">
        <v>224</v>
      </c>
      <c r="B125" s="549" t="s">
        <v>225</v>
      </c>
      <c r="C125" s="551" t="s">
        <v>226</v>
      </c>
      <c r="D125" s="225" t="s">
        <v>317</v>
      </c>
      <c r="E125" s="553" t="s">
        <v>228</v>
      </c>
      <c r="F125" s="226" t="s">
        <v>229</v>
      </c>
    </row>
    <row r="126" spans="1:6" ht="15" customHeight="1" x14ac:dyDescent="0.25">
      <c r="A126" s="548"/>
      <c r="B126" s="550"/>
      <c r="C126" s="552"/>
      <c r="D126" s="227">
        <v>2023</v>
      </c>
      <c r="E126" s="554"/>
      <c r="F126" s="228" t="s">
        <v>230</v>
      </c>
    </row>
    <row r="127" spans="1:6" ht="24" customHeight="1" x14ac:dyDescent="0.25">
      <c r="A127" s="372">
        <v>323890</v>
      </c>
      <c r="B127" s="377" t="s">
        <v>374</v>
      </c>
      <c r="C127" s="378" t="s">
        <v>375</v>
      </c>
      <c r="D127" s="311">
        <v>1327.23</v>
      </c>
      <c r="E127" s="375">
        <v>100</v>
      </c>
      <c r="F127" s="376">
        <f>D127+E127</f>
        <v>1427.23</v>
      </c>
    </row>
    <row r="128" spans="1:6" ht="24" customHeight="1" x14ac:dyDescent="0.25">
      <c r="A128" s="372">
        <v>323910</v>
      </c>
      <c r="B128" s="381" t="s">
        <v>376</v>
      </c>
      <c r="C128" s="382" t="s">
        <v>377</v>
      </c>
      <c r="D128" s="311">
        <v>132.72</v>
      </c>
      <c r="E128" s="375">
        <v>-132.72</v>
      </c>
      <c r="F128" s="376">
        <f t="shared" ref="F128:F142" si="10">D128+E128</f>
        <v>0</v>
      </c>
    </row>
    <row r="129" spans="1:6" ht="24" customHeight="1" x14ac:dyDescent="0.25">
      <c r="A129" s="372">
        <v>323990</v>
      </c>
      <c r="B129" s="377" t="s">
        <v>378</v>
      </c>
      <c r="C129" s="378" t="s">
        <v>379</v>
      </c>
      <c r="D129" s="311">
        <v>35.299999999999997</v>
      </c>
      <c r="E129" s="375">
        <v>250</v>
      </c>
      <c r="F129" s="376">
        <f t="shared" si="10"/>
        <v>285.3</v>
      </c>
    </row>
    <row r="130" spans="1:6" ht="24" customHeight="1" x14ac:dyDescent="0.25">
      <c r="A130" s="372">
        <v>324120</v>
      </c>
      <c r="B130" s="381" t="s">
        <v>380</v>
      </c>
      <c r="C130" s="382" t="s">
        <v>381</v>
      </c>
      <c r="D130" s="311">
        <v>0</v>
      </c>
      <c r="E130" s="375">
        <v>0</v>
      </c>
      <c r="F130" s="376">
        <f t="shared" si="10"/>
        <v>0</v>
      </c>
    </row>
    <row r="131" spans="1:6" ht="24" customHeight="1" x14ac:dyDescent="0.25">
      <c r="A131" s="372">
        <v>329220</v>
      </c>
      <c r="B131" s="384" t="s">
        <v>382</v>
      </c>
      <c r="C131" s="385" t="s">
        <v>383</v>
      </c>
      <c r="D131" s="311">
        <v>0</v>
      </c>
      <c r="E131" s="375">
        <v>0</v>
      </c>
      <c r="F131" s="376">
        <f t="shared" si="10"/>
        <v>0</v>
      </c>
    </row>
    <row r="132" spans="1:6" ht="24" customHeight="1" x14ac:dyDescent="0.25">
      <c r="A132" s="372">
        <v>329230</v>
      </c>
      <c r="B132" s="381" t="s">
        <v>384</v>
      </c>
      <c r="C132" s="382" t="s">
        <v>385</v>
      </c>
      <c r="D132" s="311">
        <v>0</v>
      </c>
      <c r="E132" s="375">
        <v>100</v>
      </c>
      <c r="F132" s="376">
        <f t="shared" si="10"/>
        <v>100</v>
      </c>
    </row>
    <row r="133" spans="1:6" ht="24" customHeight="1" x14ac:dyDescent="0.25">
      <c r="A133" s="372">
        <v>329310</v>
      </c>
      <c r="B133" s="377" t="s">
        <v>134</v>
      </c>
      <c r="C133" s="378" t="s">
        <v>386</v>
      </c>
      <c r="D133" s="311">
        <v>132.72</v>
      </c>
      <c r="E133" s="375">
        <v>150</v>
      </c>
      <c r="F133" s="376">
        <f t="shared" si="10"/>
        <v>282.72000000000003</v>
      </c>
    </row>
    <row r="134" spans="1:6" ht="24" customHeight="1" x14ac:dyDescent="0.25">
      <c r="A134" s="372">
        <v>329410</v>
      </c>
      <c r="B134" s="381" t="s">
        <v>387</v>
      </c>
      <c r="C134" s="382" t="s">
        <v>388</v>
      </c>
      <c r="D134" s="311">
        <v>0</v>
      </c>
      <c r="E134" s="375">
        <v>0</v>
      </c>
      <c r="F134" s="376">
        <f t="shared" si="10"/>
        <v>0</v>
      </c>
    </row>
    <row r="135" spans="1:6" ht="24" customHeight="1" x14ac:dyDescent="0.25">
      <c r="A135" s="372">
        <v>329520</v>
      </c>
      <c r="B135" s="377" t="s">
        <v>389</v>
      </c>
      <c r="C135" s="378" t="s">
        <v>390</v>
      </c>
      <c r="D135" s="311">
        <v>13.27</v>
      </c>
      <c r="E135" s="375">
        <v>0</v>
      </c>
      <c r="F135" s="376">
        <f t="shared" si="10"/>
        <v>13.27</v>
      </c>
    </row>
    <row r="136" spans="1:6" ht="24" customHeight="1" x14ac:dyDescent="0.25">
      <c r="A136" s="372">
        <v>329990</v>
      </c>
      <c r="B136" s="381" t="s">
        <v>54</v>
      </c>
      <c r="C136" s="382" t="s">
        <v>391</v>
      </c>
      <c r="D136" s="311">
        <v>39.82</v>
      </c>
      <c r="E136" s="375">
        <v>260</v>
      </c>
      <c r="F136" s="376">
        <f t="shared" si="10"/>
        <v>299.82</v>
      </c>
    </row>
    <row r="137" spans="1:6" ht="26.25" customHeight="1" x14ac:dyDescent="0.25">
      <c r="A137" s="372">
        <v>343110</v>
      </c>
      <c r="B137" s="377" t="s">
        <v>392</v>
      </c>
      <c r="C137" s="378" t="s">
        <v>393</v>
      </c>
      <c r="D137" s="311">
        <v>663.61</v>
      </c>
      <c r="E137" s="375">
        <v>300</v>
      </c>
      <c r="F137" s="376">
        <f t="shared" si="10"/>
        <v>963.61</v>
      </c>
    </row>
    <row r="138" spans="1:6" ht="24" customHeight="1" x14ac:dyDescent="0.25">
      <c r="A138" s="372">
        <v>343390</v>
      </c>
      <c r="B138" s="381" t="s">
        <v>394</v>
      </c>
      <c r="C138" s="382" t="s">
        <v>395</v>
      </c>
      <c r="D138" s="311">
        <v>0</v>
      </c>
      <c r="E138" s="375">
        <v>0</v>
      </c>
      <c r="F138" s="376">
        <f t="shared" si="10"/>
        <v>0</v>
      </c>
    </row>
    <row r="139" spans="1:6" ht="24" customHeight="1" x14ac:dyDescent="0.25">
      <c r="A139" s="372">
        <v>343490</v>
      </c>
      <c r="B139" s="377" t="s">
        <v>396</v>
      </c>
      <c r="C139" s="378" t="s">
        <v>397</v>
      </c>
      <c r="D139" s="311">
        <v>0</v>
      </c>
      <c r="E139" s="375">
        <v>0</v>
      </c>
      <c r="F139" s="376">
        <f t="shared" si="10"/>
        <v>0</v>
      </c>
    </row>
    <row r="140" spans="1:6" ht="20.25" customHeight="1" x14ac:dyDescent="0.25">
      <c r="A140" s="372">
        <v>422730</v>
      </c>
      <c r="B140" s="381" t="s">
        <v>398</v>
      </c>
      <c r="C140" s="395" t="s">
        <v>399</v>
      </c>
      <c r="D140" s="306">
        <v>284.31</v>
      </c>
      <c r="E140" s="375">
        <v>595.69000000000005</v>
      </c>
      <c r="F140" s="376">
        <f t="shared" si="10"/>
        <v>880</v>
      </c>
    </row>
    <row r="141" spans="1:6" ht="24" customHeight="1" x14ac:dyDescent="0.25">
      <c r="A141" s="372">
        <v>42411</v>
      </c>
      <c r="B141" s="381" t="s">
        <v>161</v>
      </c>
      <c r="C141" s="382" t="s">
        <v>400</v>
      </c>
      <c r="D141" s="311">
        <v>265.45</v>
      </c>
      <c r="E141" s="375">
        <v>-265.45</v>
      </c>
      <c r="F141" s="376">
        <f t="shared" si="10"/>
        <v>0</v>
      </c>
    </row>
    <row r="142" spans="1:6" ht="36.75" customHeight="1" x14ac:dyDescent="0.25">
      <c r="A142" s="396">
        <v>45111</v>
      </c>
      <c r="B142" s="397" t="s">
        <v>401</v>
      </c>
      <c r="C142" s="397"/>
      <c r="D142" s="398">
        <v>67500</v>
      </c>
      <c r="E142" s="386">
        <v>-67500</v>
      </c>
      <c r="F142" s="399">
        <f t="shared" si="10"/>
        <v>0</v>
      </c>
    </row>
    <row r="143" spans="1:6" ht="21" customHeight="1" x14ac:dyDescent="0.25">
      <c r="A143" s="598" t="s">
        <v>402</v>
      </c>
      <c r="B143" s="599"/>
      <c r="C143" s="600"/>
      <c r="D143" s="400">
        <f>SUM(D148+D149)</f>
        <v>50700.11</v>
      </c>
      <c r="E143" s="401">
        <f>SUM(E148:E149)</f>
        <v>86496.72</v>
      </c>
      <c r="F143" s="401">
        <f>SUM(F149+F148)</f>
        <v>137196.82999999999</v>
      </c>
    </row>
    <row r="144" spans="1:6" ht="21" customHeight="1" x14ac:dyDescent="0.25">
      <c r="A144" s="402">
        <v>42123</v>
      </c>
      <c r="B144" s="403" t="s">
        <v>403</v>
      </c>
      <c r="C144" s="584"/>
      <c r="D144" s="311">
        <v>0</v>
      </c>
      <c r="E144" s="375">
        <v>0</v>
      </c>
      <c r="F144" s="376">
        <f>D144+E144</f>
        <v>0</v>
      </c>
    </row>
    <row r="145" spans="1:6" ht="21" customHeight="1" x14ac:dyDescent="0.25">
      <c r="A145" s="402">
        <v>32321</v>
      </c>
      <c r="B145" s="403" t="s">
        <v>404</v>
      </c>
      <c r="C145" s="585"/>
      <c r="D145" s="311">
        <v>32517.09</v>
      </c>
      <c r="E145" s="375">
        <v>0</v>
      </c>
      <c r="F145" s="376">
        <f t="shared" ref="F145:F147" si="11">D145+E145</f>
        <v>32517.09</v>
      </c>
    </row>
    <row r="146" spans="1:6" ht="21" customHeight="1" x14ac:dyDescent="0.25">
      <c r="A146" s="402">
        <v>42273</v>
      </c>
      <c r="B146" s="403" t="s">
        <v>398</v>
      </c>
      <c r="C146" s="586"/>
      <c r="D146" s="311">
        <v>13272.28</v>
      </c>
      <c r="E146" s="375">
        <v>0</v>
      </c>
      <c r="F146" s="376">
        <f t="shared" si="11"/>
        <v>13272.28</v>
      </c>
    </row>
    <row r="147" spans="1:6" ht="48" customHeight="1" x14ac:dyDescent="0.25">
      <c r="A147" s="396">
        <v>45111</v>
      </c>
      <c r="B147" s="397" t="s">
        <v>401</v>
      </c>
      <c r="C147" s="404"/>
      <c r="D147" s="306">
        <v>0</v>
      </c>
      <c r="E147" s="405">
        <v>67500</v>
      </c>
      <c r="F147" s="406">
        <f t="shared" si="11"/>
        <v>67500</v>
      </c>
    </row>
    <row r="148" spans="1:6" ht="21" customHeight="1" x14ac:dyDescent="0.25">
      <c r="A148" s="407"/>
      <c r="B148" s="408" t="s">
        <v>405</v>
      </c>
      <c r="C148" s="409"/>
      <c r="D148" s="410">
        <f>SUM(D144:D147)</f>
        <v>45789.37</v>
      </c>
      <c r="E148" s="411">
        <f>SUM(E144:E147)</f>
        <v>67500</v>
      </c>
      <c r="F148" s="411">
        <f>SUM(F144:F147)</f>
        <v>113289.37</v>
      </c>
    </row>
    <row r="149" spans="1:6" ht="21" customHeight="1" x14ac:dyDescent="0.25">
      <c r="A149" s="412"/>
      <c r="B149" s="413" t="s">
        <v>406</v>
      </c>
      <c r="C149" s="414"/>
      <c r="D149" s="415">
        <f>SUM(D150:D166)</f>
        <v>4910.74</v>
      </c>
      <c r="E149" s="416">
        <f>SUM(E150:E166)</f>
        <v>18996.72</v>
      </c>
      <c r="F149" s="416">
        <f>SUM(F150:F166)</f>
        <v>23907.460000000003</v>
      </c>
    </row>
    <row r="150" spans="1:6" ht="28.5" customHeight="1" x14ac:dyDescent="0.25">
      <c r="A150" s="417" t="s">
        <v>407</v>
      </c>
      <c r="B150" s="384" t="s">
        <v>408</v>
      </c>
      <c r="C150" s="587"/>
      <c r="D150" s="418">
        <v>2043.93</v>
      </c>
      <c r="E150" s="419">
        <v>-2043.93</v>
      </c>
      <c r="F150" s="420">
        <f>D150+E150</f>
        <v>0</v>
      </c>
    </row>
    <row r="151" spans="1:6" ht="21" customHeight="1" x14ac:dyDescent="0.25">
      <c r="A151" s="421">
        <v>32119</v>
      </c>
      <c r="B151" s="422" t="s">
        <v>409</v>
      </c>
      <c r="C151" s="588"/>
      <c r="D151" s="423">
        <v>663.61</v>
      </c>
      <c r="E151" s="419">
        <v>1000</v>
      </c>
      <c r="F151" s="420">
        <f t="shared" ref="F151:F164" si="12">D151+E151</f>
        <v>1663.6100000000001</v>
      </c>
    </row>
    <row r="152" spans="1:6" ht="24" customHeight="1" x14ac:dyDescent="0.25">
      <c r="A152" s="424">
        <v>321210</v>
      </c>
      <c r="B152" s="422" t="s">
        <v>410</v>
      </c>
      <c r="C152" s="588"/>
      <c r="D152" s="311">
        <v>0</v>
      </c>
      <c r="E152" s="375">
        <v>10000</v>
      </c>
      <c r="F152" s="376">
        <f t="shared" si="12"/>
        <v>10000</v>
      </c>
    </row>
    <row r="153" spans="1:6" ht="21" customHeight="1" x14ac:dyDescent="0.25">
      <c r="A153" s="421">
        <v>321212</v>
      </c>
      <c r="B153" s="422" t="s">
        <v>411</v>
      </c>
      <c r="C153" s="588"/>
      <c r="D153" s="425">
        <v>265.45</v>
      </c>
      <c r="E153" s="419">
        <v>-265.45</v>
      </c>
      <c r="F153" s="420">
        <f t="shared" si="12"/>
        <v>0</v>
      </c>
    </row>
    <row r="154" spans="1:6" ht="21" customHeight="1" x14ac:dyDescent="0.25">
      <c r="A154" s="421">
        <v>322190</v>
      </c>
      <c r="B154" s="422" t="s">
        <v>412</v>
      </c>
      <c r="C154" s="588"/>
      <c r="D154" s="426">
        <v>0</v>
      </c>
      <c r="E154" s="419">
        <v>42.47</v>
      </c>
      <c r="F154" s="420">
        <f t="shared" si="12"/>
        <v>42.47</v>
      </c>
    </row>
    <row r="155" spans="1:6" ht="21" customHeight="1" x14ac:dyDescent="0.25">
      <c r="A155" s="421">
        <v>32231</v>
      </c>
      <c r="B155" s="377" t="s">
        <v>337</v>
      </c>
      <c r="C155" s="588"/>
      <c r="D155" s="426">
        <v>0</v>
      </c>
      <c r="E155" s="419">
        <v>1000</v>
      </c>
      <c r="F155" s="420">
        <f t="shared" si="12"/>
        <v>1000</v>
      </c>
    </row>
    <row r="156" spans="1:6" ht="21" customHeight="1" x14ac:dyDescent="0.25">
      <c r="A156" s="421">
        <v>32233</v>
      </c>
      <c r="B156" s="377" t="s">
        <v>339</v>
      </c>
      <c r="C156" s="588"/>
      <c r="D156" s="426">
        <v>0</v>
      </c>
      <c r="E156" s="419">
        <v>4000</v>
      </c>
      <c r="F156" s="420">
        <f t="shared" si="12"/>
        <v>4000</v>
      </c>
    </row>
    <row r="157" spans="1:6" ht="24" customHeight="1" x14ac:dyDescent="0.25">
      <c r="A157" s="372">
        <v>322510</v>
      </c>
      <c r="B157" s="377" t="s">
        <v>126</v>
      </c>
      <c r="C157" s="588"/>
      <c r="D157" s="311">
        <v>0</v>
      </c>
      <c r="E157" s="375">
        <v>332.2</v>
      </c>
      <c r="F157" s="379">
        <f t="shared" si="12"/>
        <v>332.2</v>
      </c>
    </row>
    <row r="158" spans="1:6" ht="24" customHeight="1" x14ac:dyDescent="0.25">
      <c r="A158" s="372">
        <v>323190</v>
      </c>
      <c r="B158" s="377" t="s">
        <v>353</v>
      </c>
      <c r="C158" s="588"/>
      <c r="D158" s="311">
        <v>0</v>
      </c>
      <c r="E158" s="375">
        <v>24.5</v>
      </c>
      <c r="F158" s="379">
        <f t="shared" si="12"/>
        <v>24.5</v>
      </c>
    </row>
    <row r="159" spans="1:6" ht="27" customHeight="1" x14ac:dyDescent="0.25">
      <c r="A159" s="380">
        <v>323490</v>
      </c>
      <c r="B159" s="381" t="s">
        <v>359</v>
      </c>
      <c r="C159" s="588"/>
      <c r="D159" s="383">
        <v>0</v>
      </c>
      <c r="E159" s="375">
        <v>500</v>
      </c>
      <c r="F159" s="379">
        <f t="shared" si="12"/>
        <v>500</v>
      </c>
    </row>
    <row r="160" spans="1:6" ht="24" customHeight="1" x14ac:dyDescent="0.25">
      <c r="A160" s="427">
        <v>32919</v>
      </c>
      <c r="B160" s="309" t="s">
        <v>413</v>
      </c>
      <c r="C160" s="588"/>
      <c r="D160" s="428">
        <v>1274.1400000000001</v>
      </c>
      <c r="E160" s="419">
        <v>0</v>
      </c>
      <c r="F160" s="420">
        <f t="shared" si="12"/>
        <v>1274.1400000000001</v>
      </c>
    </row>
    <row r="161" spans="1:6" ht="24" customHeight="1" x14ac:dyDescent="0.25">
      <c r="A161" s="427">
        <v>32919</v>
      </c>
      <c r="B161" s="309" t="s">
        <v>414</v>
      </c>
      <c r="C161" s="588"/>
      <c r="D161" s="428">
        <v>663.61</v>
      </c>
      <c r="E161" s="419">
        <v>350</v>
      </c>
      <c r="F161" s="420">
        <f t="shared" si="12"/>
        <v>1013.61</v>
      </c>
    </row>
    <row r="162" spans="1:6" ht="24" customHeight="1" x14ac:dyDescent="0.25">
      <c r="A162" s="372">
        <v>329310</v>
      </c>
      <c r="B162" s="377" t="s">
        <v>134</v>
      </c>
      <c r="C162" s="588"/>
      <c r="D162" s="428">
        <v>0</v>
      </c>
      <c r="E162" s="419">
        <v>78.97</v>
      </c>
      <c r="F162" s="420">
        <f t="shared" si="12"/>
        <v>78.97</v>
      </c>
    </row>
    <row r="163" spans="1:6" ht="24" customHeight="1" x14ac:dyDescent="0.25">
      <c r="A163" s="372">
        <v>329990</v>
      </c>
      <c r="B163" s="381" t="s">
        <v>54</v>
      </c>
      <c r="C163" s="588"/>
      <c r="D163" s="311">
        <v>0</v>
      </c>
      <c r="E163" s="375">
        <f>21.06+256.94</f>
        <v>278</v>
      </c>
      <c r="F163" s="376">
        <f t="shared" si="12"/>
        <v>278</v>
      </c>
    </row>
    <row r="164" spans="1:6" ht="24" customHeight="1" x14ac:dyDescent="0.25">
      <c r="A164" s="424">
        <v>38129</v>
      </c>
      <c r="B164" s="325" t="s">
        <v>415</v>
      </c>
      <c r="C164" s="588"/>
      <c r="D164" s="311">
        <v>0</v>
      </c>
      <c r="E164" s="375">
        <v>536.53</v>
      </c>
      <c r="F164" s="376">
        <f t="shared" si="12"/>
        <v>536.53</v>
      </c>
    </row>
    <row r="165" spans="1:6" ht="26.25" customHeight="1" x14ac:dyDescent="0.25">
      <c r="A165" s="372">
        <v>323610</v>
      </c>
      <c r="B165" s="381" t="s">
        <v>363</v>
      </c>
      <c r="C165" s="588"/>
      <c r="D165" s="311">
        <v>0</v>
      </c>
      <c r="E165" s="375">
        <v>1000</v>
      </c>
      <c r="F165" s="379">
        <v>1000</v>
      </c>
    </row>
    <row r="166" spans="1:6" ht="24" customHeight="1" x14ac:dyDescent="0.25">
      <c r="A166" s="372">
        <v>323790</v>
      </c>
      <c r="B166" s="381" t="s">
        <v>371</v>
      </c>
      <c r="C166" s="589"/>
      <c r="D166" s="342">
        <v>0</v>
      </c>
      <c r="E166" s="429">
        <v>2163.4299999999998</v>
      </c>
      <c r="F166" s="376">
        <v>2163.4299999999998</v>
      </c>
    </row>
    <row r="167" spans="1:6" ht="20.25" customHeight="1" x14ac:dyDescent="0.25">
      <c r="B167" s="325"/>
      <c r="C167" s="325"/>
      <c r="D167" s="296"/>
      <c r="E167" s="326"/>
      <c r="F167" s="327" t="s">
        <v>416</v>
      </c>
    </row>
    <row r="168" spans="1:6" ht="15.75" customHeight="1" x14ac:dyDescent="0.25">
      <c r="A168" s="547" t="s">
        <v>224</v>
      </c>
      <c r="B168" s="549" t="s">
        <v>225</v>
      </c>
      <c r="C168" s="551" t="s">
        <v>226</v>
      </c>
      <c r="D168" s="225" t="s">
        <v>317</v>
      </c>
      <c r="E168" s="553" t="s">
        <v>228</v>
      </c>
      <c r="F168" s="226" t="s">
        <v>229</v>
      </c>
    </row>
    <row r="169" spans="1:6" ht="15.75" customHeight="1" x14ac:dyDescent="0.25">
      <c r="A169" s="548"/>
      <c r="B169" s="550"/>
      <c r="C169" s="552"/>
      <c r="D169" s="227">
        <v>2023</v>
      </c>
      <c r="E169" s="554"/>
      <c r="F169" s="228" t="s">
        <v>230</v>
      </c>
    </row>
    <row r="170" spans="1:6" ht="26.25" customHeight="1" x14ac:dyDescent="0.25">
      <c r="A170" s="590" t="s">
        <v>417</v>
      </c>
      <c r="B170" s="591"/>
      <c r="C170" s="231" t="s">
        <v>231</v>
      </c>
      <c r="D170" s="430">
        <f>SUM(D174+D185+D218+D230+D243+D264)</f>
        <v>1070180</v>
      </c>
      <c r="E170" s="431">
        <f>SUM(E174+E185+E218+E230+E243+E264)</f>
        <v>278690</v>
      </c>
      <c r="F170" s="431">
        <f>SUM(F174+F185+F218+F230+F243+F264)</f>
        <v>1348870</v>
      </c>
    </row>
    <row r="171" spans="1:6" ht="15" customHeight="1" x14ac:dyDescent="0.25">
      <c r="A171" s="542" t="s">
        <v>320</v>
      </c>
      <c r="B171" s="543"/>
      <c r="C171" s="543"/>
      <c r="D171" s="543"/>
      <c r="E171" s="543"/>
      <c r="F171" s="592"/>
    </row>
    <row r="172" spans="1:6" ht="15" customHeight="1" x14ac:dyDescent="0.25">
      <c r="A172" s="432" t="s">
        <v>255</v>
      </c>
      <c r="B172" s="593">
        <v>1023115</v>
      </c>
      <c r="C172" s="593"/>
      <c r="D172" s="593"/>
      <c r="E172" s="593"/>
      <c r="F172" s="594"/>
    </row>
    <row r="173" spans="1:6" ht="15" customHeight="1" x14ac:dyDescent="0.25">
      <c r="A173" s="432" t="s">
        <v>319</v>
      </c>
      <c r="B173" s="595" t="s">
        <v>418</v>
      </c>
      <c r="C173" s="595"/>
      <c r="D173" s="595"/>
      <c r="E173" s="595"/>
      <c r="F173" s="596"/>
    </row>
    <row r="174" spans="1:6" ht="19.5" customHeight="1" x14ac:dyDescent="0.25">
      <c r="A174" s="328" t="s">
        <v>258</v>
      </c>
      <c r="B174" s="433" t="s">
        <v>259</v>
      </c>
      <c r="C174" s="434" t="s">
        <v>260</v>
      </c>
      <c r="D174" s="400">
        <f>SUM(D175:D184)</f>
        <v>2680</v>
      </c>
      <c r="E174" s="401">
        <f>SUM(E175:E184)</f>
        <v>820</v>
      </c>
      <c r="F174" s="401">
        <f>SUM(F175:F184)</f>
        <v>3500</v>
      </c>
    </row>
    <row r="175" spans="1:6" ht="24" customHeight="1" x14ac:dyDescent="0.25">
      <c r="A175" s="372">
        <v>321190</v>
      </c>
      <c r="B175" s="373" t="s">
        <v>323</v>
      </c>
      <c r="C175" s="374"/>
      <c r="D175" s="311">
        <v>0</v>
      </c>
      <c r="E175" s="375">
        <v>1310</v>
      </c>
      <c r="F175" s="376">
        <f>D175+E175</f>
        <v>1310</v>
      </c>
    </row>
    <row r="176" spans="1:6" ht="21" customHeight="1" x14ac:dyDescent="0.25">
      <c r="A176" s="402">
        <v>322110</v>
      </c>
      <c r="B176" s="435" t="s">
        <v>331</v>
      </c>
      <c r="C176" s="436" t="s">
        <v>419</v>
      </c>
      <c r="D176" s="311">
        <v>260</v>
      </c>
      <c r="E176" s="375">
        <v>0</v>
      </c>
      <c r="F176" s="376">
        <f>D176+E176</f>
        <v>260</v>
      </c>
    </row>
    <row r="177" spans="1:6" ht="21" customHeight="1" x14ac:dyDescent="0.25">
      <c r="A177" s="402">
        <v>32222</v>
      </c>
      <c r="B177" s="435" t="s">
        <v>420</v>
      </c>
      <c r="C177" s="436" t="s">
        <v>421</v>
      </c>
      <c r="D177" s="311">
        <v>400</v>
      </c>
      <c r="E177" s="375">
        <v>0</v>
      </c>
      <c r="F177" s="376">
        <f t="shared" ref="F177:F184" si="13">D177+E177</f>
        <v>400</v>
      </c>
    </row>
    <row r="178" spans="1:6" ht="21" customHeight="1" x14ac:dyDescent="0.25">
      <c r="A178" s="402">
        <v>32244</v>
      </c>
      <c r="B178" s="435" t="s">
        <v>422</v>
      </c>
      <c r="C178" s="437" t="s">
        <v>423</v>
      </c>
      <c r="D178" s="311">
        <v>200</v>
      </c>
      <c r="E178" s="375">
        <v>0</v>
      </c>
      <c r="F178" s="376">
        <f t="shared" si="13"/>
        <v>200</v>
      </c>
    </row>
    <row r="179" spans="1:6" ht="21" customHeight="1" x14ac:dyDescent="0.25">
      <c r="A179" s="402">
        <v>32251</v>
      </c>
      <c r="B179" s="403" t="s">
        <v>126</v>
      </c>
      <c r="C179" s="438" t="s">
        <v>424</v>
      </c>
      <c r="D179" s="311">
        <v>400</v>
      </c>
      <c r="E179" s="375">
        <v>-300</v>
      </c>
      <c r="F179" s="376">
        <f t="shared" si="13"/>
        <v>100</v>
      </c>
    </row>
    <row r="180" spans="1:6" ht="21" customHeight="1" x14ac:dyDescent="0.25">
      <c r="A180" s="402">
        <v>32319</v>
      </c>
      <c r="B180" s="403" t="s">
        <v>353</v>
      </c>
      <c r="C180" s="438" t="s">
        <v>425</v>
      </c>
      <c r="D180" s="311">
        <v>70</v>
      </c>
      <c r="E180" s="375">
        <v>0</v>
      </c>
      <c r="F180" s="376">
        <f t="shared" si="13"/>
        <v>70</v>
      </c>
    </row>
    <row r="181" spans="1:6" ht="21" customHeight="1" x14ac:dyDescent="0.25">
      <c r="A181" s="402">
        <v>329990</v>
      </c>
      <c r="B181" s="403" t="s">
        <v>426</v>
      </c>
      <c r="C181" s="438" t="s">
        <v>427</v>
      </c>
      <c r="D181" s="332">
        <v>530</v>
      </c>
      <c r="E181" s="375">
        <v>0</v>
      </c>
      <c r="F181" s="376">
        <f t="shared" si="13"/>
        <v>530</v>
      </c>
    </row>
    <row r="182" spans="1:6" ht="21" customHeight="1" x14ac:dyDescent="0.25">
      <c r="A182" s="402">
        <v>42271</v>
      </c>
      <c r="B182" s="403" t="s">
        <v>428</v>
      </c>
      <c r="C182" s="438"/>
      <c r="D182" s="311">
        <v>0</v>
      </c>
      <c r="E182" s="375">
        <v>400</v>
      </c>
      <c r="F182" s="376">
        <f t="shared" si="13"/>
        <v>400</v>
      </c>
    </row>
    <row r="183" spans="1:6" ht="21" customHeight="1" x14ac:dyDescent="0.25">
      <c r="A183" s="402">
        <v>42273</v>
      </c>
      <c r="B183" s="403" t="s">
        <v>398</v>
      </c>
      <c r="C183" s="438" t="s">
        <v>429</v>
      </c>
      <c r="D183" s="311">
        <v>820</v>
      </c>
      <c r="E183" s="292">
        <v>-590</v>
      </c>
      <c r="F183" s="376">
        <f t="shared" si="13"/>
        <v>230</v>
      </c>
    </row>
    <row r="184" spans="1:6" ht="21" customHeight="1" x14ac:dyDescent="0.25">
      <c r="A184" s="402">
        <v>922213</v>
      </c>
      <c r="B184" s="403" t="s">
        <v>430</v>
      </c>
      <c r="C184" s="438" t="s">
        <v>431</v>
      </c>
      <c r="D184" s="311">
        <v>0</v>
      </c>
      <c r="E184" s="292">
        <v>0</v>
      </c>
      <c r="F184" s="376">
        <f t="shared" si="13"/>
        <v>0</v>
      </c>
    </row>
    <row r="185" spans="1:6" ht="21" customHeight="1" x14ac:dyDescent="0.25">
      <c r="A185" s="328" t="s">
        <v>270</v>
      </c>
      <c r="B185" s="439" t="s">
        <v>432</v>
      </c>
      <c r="C185" s="440"/>
      <c r="D185" s="441">
        <f>SUM(D186:D216)</f>
        <v>50200</v>
      </c>
      <c r="E185" s="442">
        <f>SUM(E186:E216)</f>
        <v>-8520</v>
      </c>
      <c r="F185" s="442">
        <f>SUM(F186:F216)</f>
        <v>41679.999999999993</v>
      </c>
    </row>
    <row r="186" spans="1:6" ht="21" customHeight="1" x14ac:dyDescent="0.25">
      <c r="A186" s="402">
        <v>321190</v>
      </c>
      <c r="B186" s="403" t="s">
        <v>433</v>
      </c>
      <c r="C186" s="304" t="s">
        <v>434</v>
      </c>
      <c r="D186" s="311">
        <v>1500</v>
      </c>
      <c r="E186" s="375">
        <v>0</v>
      </c>
      <c r="F186" s="376">
        <f>E186+D186</f>
        <v>1500</v>
      </c>
    </row>
    <row r="187" spans="1:6" ht="21" customHeight="1" x14ac:dyDescent="0.25">
      <c r="A187" s="402">
        <v>32131</v>
      </c>
      <c r="B187" s="403" t="s">
        <v>435</v>
      </c>
      <c r="C187" s="443"/>
      <c r="D187" s="311">
        <v>0</v>
      </c>
      <c r="E187" s="375">
        <v>500</v>
      </c>
      <c r="F187" s="376">
        <v>500</v>
      </c>
    </row>
    <row r="188" spans="1:6" ht="21" customHeight="1" x14ac:dyDescent="0.25">
      <c r="A188" s="402">
        <v>31212</v>
      </c>
      <c r="B188" s="403" t="s">
        <v>436</v>
      </c>
      <c r="C188" s="444" t="s">
        <v>437</v>
      </c>
      <c r="D188" s="311">
        <v>400</v>
      </c>
      <c r="E188" s="375">
        <v>-350</v>
      </c>
      <c r="F188" s="376">
        <f t="shared" ref="F188:F216" si="14">E188+D188</f>
        <v>50</v>
      </c>
    </row>
    <row r="189" spans="1:6" ht="21" customHeight="1" x14ac:dyDescent="0.25">
      <c r="A189" s="402">
        <v>32211</v>
      </c>
      <c r="B189" s="403" t="s">
        <v>331</v>
      </c>
      <c r="C189" s="438" t="s">
        <v>438</v>
      </c>
      <c r="D189" s="311">
        <v>1000</v>
      </c>
      <c r="E189" s="375">
        <v>0</v>
      </c>
      <c r="F189" s="376">
        <f t="shared" si="14"/>
        <v>1000</v>
      </c>
    </row>
    <row r="190" spans="1:6" ht="21" customHeight="1" x14ac:dyDescent="0.25">
      <c r="A190" s="402">
        <v>32212</v>
      </c>
      <c r="B190" s="403" t="s">
        <v>439</v>
      </c>
      <c r="C190" s="436" t="s">
        <v>440</v>
      </c>
      <c r="D190" s="311">
        <v>0</v>
      </c>
      <c r="E190" s="375">
        <v>0</v>
      </c>
      <c r="F190" s="376">
        <f t="shared" si="14"/>
        <v>0</v>
      </c>
    </row>
    <row r="191" spans="1:6" ht="21" customHeight="1" x14ac:dyDescent="0.25">
      <c r="A191" s="402">
        <v>322290</v>
      </c>
      <c r="B191" s="403" t="s">
        <v>441</v>
      </c>
      <c r="C191" s="436" t="s">
        <v>442</v>
      </c>
      <c r="D191" s="311">
        <v>2650</v>
      </c>
      <c r="E191" s="375">
        <v>0</v>
      </c>
      <c r="F191" s="376">
        <f t="shared" si="14"/>
        <v>2650</v>
      </c>
    </row>
    <row r="192" spans="1:6" ht="21" customHeight="1" x14ac:dyDescent="0.25">
      <c r="A192" s="402">
        <v>322510</v>
      </c>
      <c r="B192" s="403" t="s">
        <v>443</v>
      </c>
      <c r="C192" s="436" t="s">
        <v>444</v>
      </c>
      <c r="D192" s="311">
        <v>1500</v>
      </c>
      <c r="E192" s="375">
        <v>-1000</v>
      </c>
      <c r="F192" s="376">
        <f t="shared" si="14"/>
        <v>500</v>
      </c>
    </row>
    <row r="193" spans="1:6" ht="21" customHeight="1" x14ac:dyDescent="0.25">
      <c r="A193" s="402">
        <v>323110</v>
      </c>
      <c r="B193" s="435" t="s">
        <v>445</v>
      </c>
      <c r="C193" s="445" t="s">
        <v>446</v>
      </c>
      <c r="D193" s="311">
        <v>1260</v>
      </c>
      <c r="E193" s="375">
        <v>-1000</v>
      </c>
      <c r="F193" s="376">
        <f t="shared" si="14"/>
        <v>260</v>
      </c>
    </row>
    <row r="194" spans="1:6" ht="21" customHeight="1" x14ac:dyDescent="0.25">
      <c r="A194" s="402">
        <v>323190</v>
      </c>
      <c r="B194" s="403" t="s">
        <v>353</v>
      </c>
      <c r="C194" s="436" t="s">
        <v>447</v>
      </c>
      <c r="D194" s="311">
        <v>130</v>
      </c>
      <c r="E194" s="375">
        <v>0</v>
      </c>
      <c r="F194" s="376">
        <f t="shared" si="14"/>
        <v>130</v>
      </c>
    </row>
    <row r="195" spans="1:6" ht="21" customHeight="1" x14ac:dyDescent="0.25">
      <c r="A195" s="402">
        <v>323130</v>
      </c>
      <c r="B195" s="403" t="s">
        <v>448</v>
      </c>
      <c r="C195" s="436" t="s">
        <v>449</v>
      </c>
      <c r="D195" s="311">
        <v>260</v>
      </c>
      <c r="E195" s="375">
        <v>-200</v>
      </c>
      <c r="F195" s="376">
        <f t="shared" si="14"/>
        <v>60</v>
      </c>
    </row>
    <row r="196" spans="1:6" ht="21" customHeight="1" x14ac:dyDescent="0.25">
      <c r="A196" s="402">
        <v>323290</v>
      </c>
      <c r="B196" s="403" t="s">
        <v>450</v>
      </c>
      <c r="C196" s="436" t="s">
        <v>451</v>
      </c>
      <c r="D196" s="311">
        <v>1990</v>
      </c>
      <c r="E196" s="375">
        <v>-1000</v>
      </c>
      <c r="F196" s="376">
        <f t="shared" si="14"/>
        <v>990</v>
      </c>
    </row>
    <row r="197" spans="1:6" ht="21" customHeight="1" x14ac:dyDescent="0.25">
      <c r="A197" s="402">
        <v>323390</v>
      </c>
      <c r="B197" s="403" t="s">
        <v>357</v>
      </c>
      <c r="C197" s="436" t="s">
        <v>452</v>
      </c>
      <c r="D197" s="311">
        <v>370</v>
      </c>
      <c r="E197" s="375">
        <v>0</v>
      </c>
      <c r="F197" s="376">
        <f t="shared" si="14"/>
        <v>370</v>
      </c>
    </row>
    <row r="198" spans="1:6" ht="21" customHeight="1" x14ac:dyDescent="0.25">
      <c r="A198" s="402">
        <v>323720</v>
      </c>
      <c r="B198" s="403" t="s">
        <v>369</v>
      </c>
      <c r="C198" s="436" t="s">
        <v>453</v>
      </c>
      <c r="D198" s="311">
        <v>25000</v>
      </c>
      <c r="E198" s="375">
        <v>-11813.27</v>
      </c>
      <c r="F198" s="376">
        <f t="shared" si="14"/>
        <v>13186.73</v>
      </c>
    </row>
    <row r="199" spans="1:6" ht="21" customHeight="1" x14ac:dyDescent="0.25">
      <c r="A199" s="402">
        <v>323730</v>
      </c>
      <c r="B199" s="403" t="s">
        <v>454</v>
      </c>
      <c r="C199" s="436" t="s">
        <v>455</v>
      </c>
      <c r="D199" s="311">
        <v>130</v>
      </c>
      <c r="E199" s="375">
        <v>0</v>
      </c>
      <c r="F199" s="376">
        <f t="shared" si="14"/>
        <v>130</v>
      </c>
    </row>
    <row r="200" spans="1:6" ht="21" customHeight="1" x14ac:dyDescent="0.25">
      <c r="A200" s="402">
        <v>323790</v>
      </c>
      <c r="B200" s="403" t="s">
        <v>456</v>
      </c>
      <c r="C200" s="436"/>
      <c r="D200" s="311">
        <v>670</v>
      </c>
      <c r="E200" s="446">
        <v>80</v>
      </c>
      <c r="F200" s="376">
        <f t="shared" si="14"/>
        <v>750</v>
      </c>
    </row>
    <row r="201" spans="1:6" ht="21" customHeight="1" x14ac:dyDescent="0.25">
      <c r="A201" s="402">
        <v>323910</v>
      </c>
      <c r="B201" s="403" t="s">
        <v>376</v>
      </c>
      <c r="C201" s="436" t="s">
        <v>457</v>
      </c>
      <c r="D201" s="311">
        <v>1000</v>
      </c>
      <c r="E201" s="375">
        <v>-950</v>
      </c>
      <c r="F201" s="376">
        <f t="shared" si="14"/>
        <v>50</v>
      </c>
    </row>
    <row r="202" spans="1:6" ht="21" customHeight="1" x14ac:dyDescent="0.25">
      <c r="A202" s="402">
        <v>32399</v>
      </c>
      <c r="B202" s="403" t="s">
        <v>458</v>
      </c>
      <c r="C202" s="447"/>
      <c r="D202" s="311">
        <v>0</v>
      </c>
      <c r="E202" s="375">
        <v>10500</v>
      </c>
      <c r="F202" s="376">
        <f t="shared" si="14"/>
        <v>10500</v>
      </c>
    </row>
    <row r="203" spans="1:6" ht="21" customHeight="1" x14ac:dyDescent="0.25">
      <c r="A203" s="402">
        <v>32394</v>
      </c>
      <c r="B203" s="403" t="s">
        <v>459</v>
      </c>
      <c r="C203" s="436" t="s">
        <v>460</v>
      </c>
      <c r="D203" s="311">
        <v>0</v>
      </c>
      <c r="E203" s="375">
        <v>0</v>
      </c>
      <c r="F203" s="376">
        <f t="shared" si="14"/>
        <v>0</v>
      </c>
    </row>
    <row r="204" spans="1:6" ht="21" customHeight="1" x14ac:dyDescent="0.25">
      <c r="A204" s="402">
        <v>32412</v>
      </c>
      <c r="B204" s="403" t="s">
        <v>163</v>
      </c>
      <c r="C204" s="436" t="s">
        <v>461</v>
      </c>
      <c r="D204" s="311">
        <v>0</v>
      </c>
      <c r="E204" s="375">
        <v>0</v>
      </c>
      <c r="F204" s="376">
        <f t="shared" si="14"/>
        <v>0</v>
      </c>
    </row>
    <row r="205" spans="1:6" ht="21" customHeight="1" x14ac:dyDescent="0.25">
      <c r="A205" s="402">
        <v>32921</v>
      </c>
      <c r="B205" s="435" t="s">
        <v>462</v>
      </c>
      <c r="C205" s="436" t="s">
        <v>463</v>
      </c>
      <c r="D205" s="311">
        <v>0</v>
      </c>
      <c r="E205" s="375">
        <v>0</v>
      </c>
      <c r="F205" s="376">
        <f t="shared" si="14"/>
        <v>0</v>
      </c>
    </row>
    <row r="206" spans="1:6" ht="21" customHeight="1" x14ac:dyDescent="0.25">
      <c r="A206" s="402">
        <v>32922</v>
      </c>
      <c r="B206" s="435" t="s">
        <v>382</v>
      </c>
      <c r="C206" s="436" t="s">
        <v>464</v>
      </c>
      <c r="D206" s="311">
        <v>0</v>
      </c>
      <c r="E206" s="375">
        <v>0</v>
      </c>
      <c r="F206" s="376">
        <f t="shared" si="14"/>
        <v>0</v>
      </c>
    </row>
    <row r="207" spans="1:6" ht="24" customHeight="1" x14ac:dyDescent="0.25">
      <c r="A207" s="402">
        <v>329310</v>
      </c>
      <c r="B207" s="435" t="s">
        <v>134</v>
      </c>
      <c r="C207" s="445" t="s">
        <v>465</v>
      </c>
      <c r="D207" s="311">
        <v>670</v>
      </c>
      <c r="E207" s="375">
        <v>-500</v>
      </c>
      <c r="F207" s="376">
        <f t="shared" si="14"/>
        <v>170</v>
      </c>
    </row>
    <row r="208" spans="1:6" ht="24" customHeight="1" x14ac:dyDescent="0.25">
      <c r="A208" s="402">
        <v>32941</v>
      </c>
      <c r="B208" s="435" t="s">
        <v>387</v>
      </c>
      <c r="C208" s="448"/>
      <c r="D208" s="311">
        <v>0</v>
      </c>
      <c r="E208" s="375">
        <v>13.27</v>
      </c>
      <c r="F208" s="376">
        <f t="shared" si="14"/>
        <v>13.27</v>
      </c>
    </row>
    <row r="209" spans="1:6" ht="18" customHeight="1" x14ac:dyDescent="0.25">
      <c r="A209" s="402">
        <v>32959</v>
      </c>
      <c r="B209" s="403" t="s">
        <v>466</v>
      </c>
      <c r="C209" s="449" t="s">
        <v>467</v>
      </c>
      <c r="D209" s="311">
        <v>0</v>
      </c>
      <c r="E209" s="375">
        <v>0</v>
      </c>
      <c r="F209" s="376">
        <f t="shared" si="14"/>
        <v>0</v>
      </c>
    </row>
    <row r="210" spans="1:6" ht="21.75" customHeight="1" x14ac:dyDescent="0.25">
      <c r="A210" s="402">
        <v>34311</v>
      </c>
      <c r="B210" s="403" t="s">
        <v>468</v>
      </c>
      <c r="C210" s="436" t="s">
        <v>469</v>
      </c>
      <c r="D210" s="450">
        <v>530</v>
      </c>
      <c r="E210" s="375">
        <v>-300</v>
      </c>
      <c r="F210" s="376">
        <f t="shared" si="14"/>
        <v>230</v>
      </c>
    </row>
    <row r="211" spans="1:6" ht="23.25" customHeight="1" x14ac:dyDescent="0.25">
      <c r="A211" s="402">
        <v>32999</v>
      </c>
      <c r="B211" s="403" t="s">
        <v>470</v>
      </c>
      <c r="C211" s="451" t="s">
        <v>467</v>
      </c>
      <c r="D211" s="452">
        <v>1350</v>
      </c>
      <c r="E211" s="375">
        <v>1000</v>
      </c>
      <c r="F211" s="376">
        <f t="shared" si="14"/>
        <v>2350</v>
      </c>
    </row>
    <row r="212" spans="1:6" ht="23.25" customHeight="1" x14ac:dyDescent="0.25">
      <c r="A212" s="402">
        <v>42211</v>
      </c>
      <c r="B212" s="438" t="s">
        <v>471</v>
      </c>
      <c r="C212" s="453" t="s">
        <v>472</v>
      </c>
      <c r="D212" s="454">
        <v>3000</v>
      </c>
      <c r="E212" s="375">
        <v>0</v>
      </c>
      <c r="F212" s="376">
        <f t="shared" si="14"/>
        <v>3000</v>
      </c>
    </row>
    <row r="213" spans="1:6" ht="23.25" customHeight="1" x14ac:dyDescent="0.25">
      <c r="A213" s="402">
        <v>42212</v>
      </c>
      <c r="B213" s="438" t="s">
        <v>473</v>
      </c>
      <c r="C213" s="453" t="s">
        <v>474</v>
      </c>
      <c r="D213" s="454">
        <v>1990</v>
      </c>
      <c r="E213" s="375">
        <v>-1600</v>
      </c>
      <c r="F213" s="376">
        <f t="shared" si="14"/>
        <v>390</v>
      </c>
    </row>
    <row r="214" spans="1:6" ht="24.75" customHeight="1" x14ac:dyDescent="0.25">
      <c r="A214" s="402">
        <v>42271</v>
      </c>
      <c r="B214" s="402" t="s">
        <v>428</v>
      </c>
      <c r="C214" s="436" t="s">
        <v>475</v>
      </c>
      <c r="D214" s="454">
        <v>1800</v>
      </c>
      <c r="E214" s="375">
        <v>-500</v>
      </c>
      <c r="F214" s="376">
        <f t="shared" si="14"/>
        <v>1300</v>
      </c>
    </row>
    <row r="215" spans="1:6" ht="24" customHeight="1" x14ac:dyDescent="0.25">
      <c r="A215" s="412">
        <v>422730</v>
      </c>
      <c r="B215" s="403" t="s">
        <v>398</v>
      </c>
      <c r="C215" s="438" t="s">
        <v>476</v>
      </c>
      <c r="D215" s="311">
        <v>2600</v>
      </c>
      <c r="E215" s="375">
        <v>-1400</v>
      </c>
      <c r="F215" s="376">
        <f t="shared" si="14"/>
        <v>1200</v>
      </c>
    </row>
    <row r="216" spans="1:6" ht="24" customHeight="1" x14ac:dyDescent="0.25">
      <c r="A216" s="402">
        <v>424110</v>
      </c>
      <c r="B216" s="455" t="s">
        <v>161</v>
      </c>
      <c r="C216" s="456" t="s">
        <v>477</v>
      </c>
      <c r="D216" s="311">
        <v>400</v>
      </c>
      <c r="E216" s="375">
        <v>0</v>
      </c>
      <c r="F216" s="376">
        <f t="shared" si="14"/>
        <v>400</v>
      </c>
    </row>
    <row r="217" spans="1:6" ht="24" customHeight="1" x14ac:dyDescent="0.25">
      <c r="A217" s="402">
        <v>922213</v>
      </c>
      <c r="B217" s="455" t="s">
        <v>430</v>
      </c>
      <c r="C217" s="456" t="s">
        <v>478</v>
      </c>
      <c r="D217" s="311">
        <v>0</v>
      </c>
      <c r="E217" s="375">
        <v>0</v>
      </c>
      <c r="F217" s="376">
        <v>0</v>
      </c>
    </row>
    <row r="218" spans="1:6" ht="39.75" customHeight="1" x14ac:dyDescent="0.25">
      <c r="A218" s="457" t="s">
        <v>285</v>
      </c>
      <c r="B218" s="458" t="s">
        <v>479</v>
      </c>
      <c r="C218" s="459"/>
      <c r="D218" s="460">
        <f>SUM(D219:D224)</f>
        <v>11470</v>
      </c>
      <c r="E218" s="461">
        <f>SUM(E219:E225)</f>
        <v>930.00000000000023</v>
      </c>
      <c r="F218" s="461">
        <f>SUM(F219:F225)</f>
        <v>12400</v>
      </c>
    </row>
    <row r="219" spans="1:6" ht="24" customHeight="1" x14ac:dyDescent="0.25">
      <c r="A219" s="427">
        <v>321190</v>
      </c>
      <c r="B219" s="462" t="s">
        <v>480</v>
      </c>
      <c r="C219" s="463" t="s">
        <v>481</v>
      </c>
      <c r="D219" s="311">
        <v>130</v>
      </c>
      <c r="E219" s="419">
        <v>-15</v>
      </c>
      <c r="F219" s="464">
        <f t="shared" ref="F219:F220" si="15">E219+D219</f>
        <v>115</v>
      </c>
    </row>
    <row r="220" spans="1:6" ht="26.25" customHeight="1" x14ac:dyDescent="0.25">
      <c r="A220" s="465">
        <v>322190</v>
      </c>
      <c r="B220" s="264" t="s">
        <v>333</v>
      </c>
      <c r="C220" s="351" t="s">
        <v>482</v>
      </c>
      <c r="D220" s="383">
        <v>70</v>
      </c>
      <c r="E220" s="419">
        <v>-70</v>
      </c>
      <c r="F220" s="466">
        <f t="shared" si="15"/>
        <v>0</v>
      </c>
    </row>
    <row r="221" spans="1:6" ht="24" customHeight="1" x14ac:dyDescent="0.25">
      <c r="A221" s="427">
        <v>323190</v>
      </c>
      <c r="B221" s="309" t="s">
        <v>353</v>
      </c>
      <c r="C221" s="467" t="s">
        <v>483</v>
      </c>
      <c r="D221" s="311">
        <v>7880</v>
      </c>
      <c r="E221" s="419">
        <v>-2315</v>
      </c>
      <c r="F221" s="464">
        <f>D221+E221</f>
        <v>5565</v>
      </c>
    </row>
    <row r="222" spans="1:6" ht="26.25" customHeight="1" x14ac:dyDescent="0.25">
      <c r="A222" s="402">
        <v>32412</v>
      </c>
      <c r="B222" s="468" t="s">
        <v>484</v>
      </c>
      <c r="C222" s="469" t="s">
        <v>485</v>
      </c>
      <c r="D222" s="311">
        <v>0</v>
      </c>
      <c r="E222" s="419">
        <v>0</v>
      </c>
      <c r="F222" s="464">
        <f t="shared" ref="F222:F223" si="16">D222+E222</f>
        <v>0</v>
      </c>
    </row>
    <row r="223" spans="1:6" ht="24" customHeight="1" x14ac:dyDescent="0.25">
      <c r="A223" s="402">
        <v>32919</v>
      </c>
      <c r="B223" s="355" t="s">
        <v>486</v>
      </c>
      <c r="C223" s="469" t="s">
        <v>487</v>
      </c>
      <c r="D223" s="311">
        <v>70</v>
      </c>
      <c r="E223" s="419">
        <v>-70</v>
      </c>
      <c r="F223" s="464">
        <f t="shared" si="16"/>
        <v>0</v>
      </c>
    </row>
    <row r="224" spans="1:6" ht="24.75" customHeight="1" x14ac:dyDescent="0.25">
      <c r="A224" s="427">
        <v>329990</v>
      </c>
      <c r="B224" s="470" t="s">
        <v>54</v>
      </c>
      <c r="C224" s="471" t="s">
        <v>488</v>
      </c>
      <c r="D224" s="311">
        <v>3320</v>
      </c>
      <c r="E224" s="419">
        <v>3376.51</v>
      </c>
      <c r="F224" s="464">
        <f>D224+E224</f>
        <v>6696.51</v>
      </c>
    </row>
    <row r="225" spans="1:6" ht="24.75" customHeight="1" x14ac:dyDescent="0.25">
      <c r="A225" s="427">
        <v>922213</v>
      </c>
      <c r="B225" s="470" t="s">
        <v>430</v>
      </c>
      <c r="C225" s="471" t="s">
        <v>489</v>
      </c>
      <c r="D225" s="311">
        <v>0</v>
      </c>
      <c r="E225" s="343">
        <v>23.49</v>
      </c>
      <c r="F225" s="464">
        <f>D225+E225</f>
        <v>23.49</v>
      </c>
    </row>
    <row r="226" spans="1:6" ht="15.75" customHeight="1" x14ac:dyDescent="0.25">
      <c r="B226" s="472"/>
      <c r="C226" s="325"/>
      <c r="D226" s="299"/>
      <c r="E226" s="323"/>
      <c r="F226" s="389"/>
    </row>
    <row r="227" spans="1:6" ht="12" customHeight="1" x14ac:dyDescent="0.25">
      <c r="A227" s="390"/>
      <c r="B227" s="391"/>
      <c r="C227" s="391"/>
      <c r="D227" s="392"/>
      <c r="E227" s="393"/>
      <c r="F227" s="394" t="s">
        <v>490</v>
      </c>
    </row>
    <row r="228" spans="1:6" ht="15" customHeight="1" x14ac:dyDescent="0.25">
      <c r="A228" s="547" t="s">
        <v>224</v>
      </c>
      <c r="B228" s="549" t="s">
        <v>225</v>
      </c>
      <c r="C228" s="551" t="s">
        <v>226</v>
      </c>
      <c r="D228" s="225" t="s">
        <v>317</v>
      </c>
      <c r="E228" s="553" t="s">
        <v>228</v>
      </c>
      <c r="F228" s="226" t="s">
        <v>229</v>
      </c>
    </row>
    <row r="229" spans="1:6" ht="19.5" customHeight="1" x14ac:dyDescent="0.25">
      <c r="A229" s="548"/>
      <c r="B229" s="550"/>
      <c r="C229" s="552"/>
      <c r="D229" s="227">
        <v>2023</v>
      </c>
      <c r="E229" s="554"/>
      <c r="F229" s="228" t="s">
        <v>230</v>
      </c>
    </row>
    <row r="230" spans="1:6" ht="24" customHeight="1" x14ac:dyDescent="0.25">
      <c r="A230" s="328" t="s">
        <v>294</v>
      </c>
      <c r="B230" s="413" t="s">
        <v>491</v>
      </c>
      <c r="C230" s="473"/>
      <c r="D230" s="441">
        <f>SUM(D231:D242)</f>
        <v>970480</v>
      </c>
      <c r="E230" s="442">
        <f>SUM(E231:E242)</f>
        <v>229520</v>
      </c>
      <c r="F230" s="442">
        <f t="shared" ref="F230" si="17">SUM(F231:F242)</f>
        <v>1200000</v>
      </c>
    </row>
    <row r="231" spans="1:6" ht="24" customHeight="1" x14ac:dyDescent="0.25">
      <c r="A231" s="402">
        <v>31111</v>
      </c>
      <c r="B231" s="403" t="s">
        <v>117</v>
      </c>
      <c r="C231" s="403" t="s">
        <v>492</v>
      </c>
      <c r="D231" s="311">
        <v>797480</v>
      </c>
      <c r="E231" s="386">
        <v>218560</v>
      </c>
      <c r="F231" s="376">
        <f>D231+E231</f>
        <v>1016040</v>
      </c>
    </row>
    <row r="232" spans="1:6" ht="33.75" customHeight="1" x14ac:dyDescent="0.25">
      <c r="A232" s="402">
        <v>31219</v>
      </c>
      <c r="B232" s="264" t="s">
        <v>493</v>
      </c>
      <c r="C232" s="438" t="s">
        <v>494</v>
      </c>
      <c r="D232" s="342">
        <v>29080</v>
      </c>
      <c r="E232" s="386">
        <v>0</v>
      </c>
      <c r="F232" s="376">
        <f t="shared" ref="F232:F242" si="18">D232+E232</f>
        <v>29080</v>
      </c>
    </row>
    <row r="233" spans="1:6" ht="24" customHeight="1" x14ac:dyDescent="0.25">
      <c r="A233" s="402">
        <v>31311</v>
      </c>
      <c r="B233" s="403" t="s">
        <v>495</v>
      </c>
      <c r="C233" s="438" t="s">
        <v>496</v>
      </c>
      <c r="D233" s="311">
        <v>0</v>
      </c>
      <c r="E233" s="386">
        <v>0</v>
      </c>
      <c r="F233" s="376">
        <f t="shared" si="18"/>
        <v>0</v>
      </c>
    </row>
    <row r="234" spans="1:6" ht="24" customHeight="1" x14ac:dyDescent="0.25">
      <c r="A234" s="402">
        <v>31321</v>
      </c>
      <c r="B234" s="403" t="s">
        <v>118</v>
      </c>
      <c r="C234" s="438" t="s">
        <v>497</v>
      </c>
      <c r="D234" s="311">
        <v>140000</v>
      </c>
      <c r="E234" s="386">
        <v>10000</v>
      </c>
      <c r="F234" s="376">
        <f t="shared" si="18"/>
        <v>150000</v>
      </c>
    </row>
    <row r="235" spans="1:6" ht="24" customHeight="1" x14ac:dyDescent="0.25">
      <c r="A235" s="402">
        <v>321190</v>
      </c>
      <c r="B235" s="403" t="s">
        <v>498</v>
      </c>
      <c r="C235" s="438" t="s">
        <v>499</v>
      </c>
      <c r="D235" s="311">
        <v>530</v>
      </c>
      <c r="E235" s="386">
        <v>0</v>
      </c>
      <c r="F235" s="376">
        <f t="shared" si="18"/>
        <v>530</v>
      </c>
    </row>
    <row r="236" spans="1:6" ht="24" customHeight="1" x14ac:dyDescent="0.25">
      <c r="A236" s="402">
        <v>32955</v>
      </c>
      <c r="B236" s="264" t="s">
        <v>500</v>
      </c>
      <c r="C236" s="438" t="s">
        <v>501</v>
      </c>
      <c r="D236" s="311">
        <v>2990</v>
      </c>
      <c r="E236" s="386">
        <v>410</v>
      </c>
      <c r="F236" s="376">
        <f t="shared" si="18"/>
        <v>3400</v>
      </c>
    </row>
    <row r="237" spans="1:6" ht="28.5" customHeight="1" x14ac:dyDescent="0.25">
      <c r="A237" s="402">
        <v>32999</v>
      </c>
      <c r="B237" s="264" t="s">
        <v>426</v>
      </c>
      <c r="C237" s="474" t="s">
        <v>502</v>
      </c>
      <c r="D237" s="332">
        <v>400</v>
      </c>
      <c r="E237" s="386">
        <v>0</v>
      </c>
      <c r="F237" s="376">
        <f t="shared" si="18"/>
        <v>400</v>
      </c>
    </row>
    <row r="238" spans="1:6" ht="28.5" customHeight="1" x14ac:dyDescent="0.25">
      <c r="A238" s="402">
        <v>41231</v>
      </c>
      <c r="B238" s="264" t="s">
        <v>503</v>
      </c>
      <c r="C238" s="474" t="s">
        <v>504</v>
      </c>
      <c r="D238" s="332">
        <v>0</v>
      </c>
      <c r="E238" s="386">
        <v>0</v>
      </c>
      <c r="F238" s="376">
        <f t="shared" si="18"/>
        <v>0</v>
      </c>
    </row>
    <row r="239" spans="1:6" ht="28.5" customHeight="1" x14ac:dyDescent="0.25">
      <c r="A239" s="402">
        <v>42271</v>
      </c>
      <c r="B239" s="264" t="s">
        <v>428</v>
      </c>
      <c r="C239" s="475" t="s">
        <v>505</v>
      </c>
      <c r="D239" s="332">
        <v>0</v>
      </c>
      <c r="E239" s="386">
        <v>0</v>
      </c>
      <c r="F239" s="376">
        <f t="shared" si="18"/>
        <v>0</v>
      </c>
    </row>
    <row r="240" spans="1:6" ht="22.5" customHeight="1" x14ac:dyDescent="0.25">
      <c r="A240" s="402">
        <v>42273</v>
      </c>
      <c r="B240" s="264" t="s">
        <v>398</v>
      </c>
      <c r="C240" s="474" t="s">
        <v>506</v>
      </c>
      <c r="D240" s="332">
        <v>0</v>
      </c>
      <c r="E240" s="386">
        <v>0</v>
      </c>
      <c r="F240" s="376">
        <f t="shared" si="18"/>
        <v>0</v>
      </c>
    </row>
    <row r="241" spans="1:6" ht="22.5" customHeight="1" x14ac:dyDescent="0.25">
      <c r="A241" s="402">
        <v>424110</v>
      </c>
      <c r="B241" s="455" t="s">
        <v>161</v>
      </c>
      <c r="C241" s="474" t="s">
        <v>507</v>
      </c>
      <c r="D241" s="332">
        <v>0</v>
      </c>
      <c r="E241" s="386">
        <v>550</v>
      </c>
      <c r="F241" s="376">
        <f t="shared" si="18"/>
        <v>550</v>
      </c>
    </row>
    <row r="242" spans="1:6" ht="22.5" customHeight="1" x14ac:dyDescent="0.25">
      <c r="A242" s="402">
        <v>922213</v>
      </c>
      <c r="B242" s="264" t="s">
        <v>430</v>
      </c>
      <c r="C242" s="474" t="s">
        <v>508</v>
      </c>
      <c r="D242" s="332">
        <v>0</v>
      </c>
      <c r="E242" s="386">
        <v>0</v>
      </c>
      <c r="F242" s="376">
        <f t="shared" si="18"/>
        <v>0</v>
      </c>
    </row>
    <row r="243" spans="1:6" ht="24" customHeight="1" x14ac:dyDescent="0.25">
      <c r="A243" s="328" t="s">
        <v>301</v>
      </c>
      <c r="B243" s="476" t="s">
        <v>509</v>
      </c>
      <c r="C243" s="477"/>
      <c r="D243" s="441">
        <f>SUM(D244:D262)</f>
        <v>8000</v>
      </c>
      <c r="E243" s="442">
        <f t="shared" ref="E243" si="19">SUM(E244:E262)</f>
        <v>1290</v>
      </c>
      <c r="F243" s="442">
        <f>SUM(F244:F262)</f>
        <v>9290</v>
      </c>
    </row>
    <row r="244" spans="1:6" ht="26.25" customHeight="1" x14ac:dyDescent="0.25">
      <c r="A244" s="421">
        <v>322190</v>
      </c>
      <c r="B244" s="422" t="s">
        <v>510</v>
      </c>
      <c r="C244" s="478" t="s">
        <v>511</v>
      </c>
      <c r="D244" s="479">
        <v>660</v>
      </c>
      <c r="E244" s="375">
        <v>240</v>
      </c>
      <c r="F244" s="480">
        <f>D244+E244</f>
        <v>900</v>
      </c>
    </row>
    <row r="245" spans="1:6" ht="24" customHeight="1" x14ac:dyDescent="0.25">
      <c r="A245" s="427">
        <v>32131</v>
      </c>
      <c r="B245" s="309" t="s">
        <v>512</v>
      </c>
      <c r="C245" s="481" t="s">
        <v>513</v>
      </c>
      <c r="D245" s="311">
        <v>0</v>
      </c>
      <c r="E245" s="375">
        <v>0</v>
      </c>
      <c r="F245" s="480">
        <f t="shared" ref="F245:F263" si="20">D245+E245</f>
        <v>0</v>
      </c>
    </row>
    <row r="246" spans="1:6" ht="26.25" customHeight="1" x14ac:dyDescent="0.25">
      <c r="A246" s="421">
        <v>32222</v>
      </c>
      <c r="B246" s="422" t="s">
        <v>514</v>
      </c>
      <c r="C246" s="482" t="s">
        <v>515</v>
      </c>
      <c r="D246" s="479">
        <v>350</v>
      </c>
      <c r="E246" s="375">
        <v>-335</v>
      </c>
      <c r="F246" s="480">
        <f t="shared" si="20"/>
        <v>15</v>
      </c>
    </row>
    <row r="247" spans="1:6" ht="21" customHeight="1" x14ac:dyDescent="0.25">
      <c r="A247" s="402">
        <v>322510</v>
      </c>
      <c r="B247" s="403" t="s">
        <v>443</v>
      </c>
      <c r="C247" s="447"/>
      <c r="D247" s="311">
        <v>0</v>
      </c>
      <c r="E247" s="375">
        <v>980</v>
      </c>
      <c r="F247" s="376">
        <f t="shared" ref="F247:F248" si="21">E247+D247</f>
        <v>980</v>
      </c>
    </row>
    <row r="248" spans="1:6" ht="21" customHeight="1" x14ac:dyDescent="0.25">
      <c r="A248" s="402">
        <v>322520</v>
      </c>
      <c r="B248" s="403" t="s">
        <v>516</v>
      </c>
      <c r="C248" s="436"/>
      <c r="D248" s="311">
        <v>0</v>
      </c>
      <c r="E248" s="375">
        <v>432</v>
      </c>
      <c r="F248" s="376">
        <f t="shared" si="21"/>
        <v>432</v>
      </c>
    </row>
    <row r="249" spans="1:6" ht="24" customHeight="1" x14ac:dyDescent="0.25">
      <c r="A249" s="427">
        <v>323290</v>
      </c>
      <c r="B249" s="309" t="s">
        <v>517</v>
      </c>
      <c r="C249" s="481" t="s">
        <v>518</v>
      </c>
      <c r="D249" s="311">
        <v>910</v>
      </c>
      <c r="E249" s="375">
        <v>133</v>
      </c>
      <c r="F249" s="480">
        <f t="shared" si="20"/>
        <v>1043</v>
      </c>
    </row>
    <row r="250" spans="1:6" ht="24" customHeight="1" x14ac:dyDescent="0.25">
      <c r="A250" s="427">
        <v>323590</v>
      </c>
      <c r="B250" s="309" t="s">
        <v>519</v>
      </c>
      <c r="C250" s="481" t="s">
        <v>520</v>
      </c>
      <c r="D250" s="311">
        <v>0</v>
      </c>
      <c r="E250" s="375">
        <v>0</v>
      </c>
      <c r="F250" s="480">
        <v>0</v>
      </c>
    </row>
    <row r="251" spans="1:6" ht="24" customHeight="1" x14ac:dyDescent="0.25">
      <c r="A251" s="427">
        <v>32412</v>
      </c>
      <c r="B251" s="309" t="s">
        <v>521</v>
      </c>
      <c r="C251" s="481" t="s">
        <v>522</v>
      </c>
      <c r="D251" s="311">
        <v>0</v>
      </c>
      <c r="E251" s="375">
        <v>0</v>
      </c>
      <c r="F251" s="480">
        <v>0</v>
      </c>
    </row>
    <row r="252" spans="1:6" ht="24" customHeight="1" x14ac:dyDescent="0.25">
      <c r="A252" s="427">
        <v>32921</v>
      </c>
      <c r="B252" s="309" t="s">
        <v>462</v>
      </c>
      <c r="C252" s="483" t="s">
        <v>523</v>
      </c>
      <c r="D252" s="311">
        <v>210</v>
      </c>
      <c r="E252" s="375">
        <v>520</v>
      </c>
      <c r="F252" s="480">
        <f t="shared" si="20"/>
        <v>730</v>
      </c>
    </row>
    <row r="253" spans="1:6" ht="24" customHeight="1" x14ac:dyDescent="0.25">
      <c r="A253" s="427">
        <v>329220</v>
      </c>
      <c r="B253" s="309" t="s">
        <v>382</v>
      </c>
      <c r="C253" s="481" t="s">
        <v>524</v>
      </c>
      <c r="D253" s="311">
        <v>1090</v>
      </c>
      <c r="E253" s="375">
        <v>410</v>
      </c>
      <c r="F253" s="480">
        <f t="shared" si="20"/>
        <v>1500</v>
      </c>
    </row>
    <row r="254" spans="1:6" ht="21.75" customHeight="1" x14ac:dyDescent="0.25">
      <c r="A254" s="427">
        <v>329230</v>
      </c>
      <c r="B254" s="309" t="s">
        <v>384</v>
      </c>
      <c r="C254" s="481" t="s">
        <v>525</v>
      </c>
      <c r="D254" s="311">
        <v>460</v>
      </c>
      <c r="E254" s="375">
        <v>0</v>
      </c>
      <c r="F254" s="480">
        <f t="shared" si="20"/>
        <v>460</v>
      </c>
    </row>
    <row r="255" spans="1:6" ht="24" customHeight="1" x14ac:dyDescent="0.25">
      <c r="A255" s="421">
        <v>329990</v>
      </c>
      <c r="B255" s="313" t="s">
        <v>426</v>
      </c>
      <c r="C255" s="484" t="s">
        <v>526</v>
      </c>
      <c r="D255" s="485">
        <v>600</v>
      </c>
      <c r="E255" s="375">
        <v>-600</v>
      </c>
      <c r="F255" s="480">
        <f t="shared" si="20"/>
        <v>0</v>
      </c>
    </row>
    <row r="256" spans="1:6" ht="24" customHeight="1" x14ac:dyDescent="0.25">
      <c r="A256" s="421">
        <v>34311</v>
      </c>
      <c r="B256" s="313" t="s">
        <v>468</v>
      </c>
      <c r="C256" s="484" t="s">
        <v>527</v>
      </c>
      <c r="D256" s="485">
        <v>130</v>
      </c>
      <c r="E256" s="375">
        <v>-130</v>
      </c>
      <c r="F256" s="480">
        <f t="shared" si="20"/>
        <v>0</v>
      </c>
    </row>
    <row r="257" spans="1:6" ht="21.75" customHeight="1" x14ac:dyDescent="0.25">
      <c r="A257" s="421">
        <v>42129</v>
      </c>
      <c r="B257" s="313" t="s">
        <v>528</v>
      </c>
      <c r="C257" s="484" t="s">
        <v>529</v>
      </c>
      <c r="D257" s="485">
        <v>660</v>
      </c>
      <c r="E257" s="375">
        <v>-660</v>
      </c>
      <c r="F257" s="480">
        <f t="shared" si="20"/>
        <v>0</v>
      </c>
    </row>
    <row r="258" spans="1:6" ht="21.75" customHeight="1" x14ac:dyDescent="0.25">
      <c r="A258" s="421">
        <v>42211</v>
      </c>
      <c r="B258" s="313" t="s">
        <v>471</v>
      </c>
      <c r="C258" s="486" t="s">
        <v>530</v>
      </c>
      <c r="D258" s="485">
        <v>660</v>
      </c>
      <c r="E258" s="375">
        <v>-660</v>
      </c>
      <c r="F258" s="480">
        <f t="shared" si="20"/>
        <v>0</v>
      </c>
    </row>
    <row r="259" spans="1:6" ht="21.75" customHeight="1" x14ac:dyDescent="0.25">
      <c r="A259" s="421">
        <v>42212</v>
      </c>
      <c r="B259" s="313" t="s">
        <v>473</v>
      </c>
      <c r="C259" s="486" t="s">
        <v>531</v>
      </c>
      <c r="D259" s="485">
        <v>670</v>
      </c>
      <c r="E259" s="375">
        <v>-670</v>
      </c>
      <c r="F259" s="480">
        <f t="shared" si="20"/>
        <v>0</v>
      </c>
    </row>
    <row r="260" spans="1:6" ht="21.75" customHeight="1" x14ac:dyDescent="0.25">
      <c r="A260" s="402">
        <v>42271</v>
      </c>
      <c r="B260" s="264" t="s">
        <v>428</v>
      </c>
      <c r="C260" s="475" t="s">
        <v>532</v>
      </c>
      <c r="D260" s="332">
        <v>670</v>
      </c>
      <c r="E260" s="375">
        <v>1200</v>
      </c>
      <c r="F260" s="480">
        <f t="shared" si="20"/>
        <v>1870</v>
      </c>
    </row>
    <row r="261" spans="1:6" ht="24" customHeight="1" x14ac:dyDescent="0.25">
      <c r="A261" s="421">
        <v>42273</v>
      </c>
      <c r="B261" s="313" t="s">
        <v>398</v>
      </c>
      <c r="C261" s="487" t="s">
        <v>533</v>
      </c>
      <c r="D261" s="383">
        <v>660</v>
      </c>
      <c r="E261" s="375">
        <v>700</v>
      </c>
      <c r="F261" s="480">
        <f>D261+E261</f>
        <v>1360</v>
      </c>
    </row>
    <row r="262" spans="1:6" ht="24" customHeight="1" x14ac:dyDescent="0.25">
      <c r="A262" s="421">
        <v>42411</v>
      </c>
      <c r="B262" s="313" t="s">
        <v>534</v>
      </c>
      <c r="C262" s="487" t="s">
        <v>535</v>
      </c>
      <c r="D262" s="383">
        <v>270</v>
      </c>
      <c r="E262" s="375">
        <v>-270</v>
      </c>
      <c r="F262" s="480">
        <f t="shared" si="20"/>
        <v>0</v>
      </c>
    </row>
    <row r="263" spans="1:6" ht="24" customHeight="1" x14ac:dyDescent="0.25">
      <c r="A263" s="421">
        <v>922213</v>
      </c>
      <c r="B263" s="313" t="s">
        <v>430</v>
      </c>
      <c r="C263" s="487" t="s">
        <v>536</v>
      </c>
      <c r="D263" s="383">
        <v>0</v>
      </c>
      <c r="E263" s="375">
        <v>0</v>
      </c>
      <c r="F263" s="480">
        <f t="shared" si="20"/>
        <v>0</v>
      </c>
    </row>
    <row r="264" spans="1:6" ht="24" customHeight="1" x14ac:dyDescent="0.25">
      <c r="A264" s="328" t="s">
        <v>307</v>
      </c>
      <c r="B264" s="329" t="s">
        <v>537</v>
      </c>
      <c r="C264" s="488"/>
      <c r="D264" s="441">
        <f>SUM(D265:D280)</f>
        <v>27350</v>
      </c>
      <c r="E264" s="442">
        <f>SUM(E265:E280)</f>
        <v>54650.000000000007</v>
      </c>
      <c r="F264" s="442">
        <f>SUM(F265:F280)</f>
        <v>82000</v>
      </c>
    </row>
    <row r="265" spans="1:6" ht="24" customHeight="1" x14ac:dyDescent="0.25">
      <c r="A265" s="402">
        <v>31111</v>
      </c>
      <c r="B265" s="403" t="s">
        <v>117</v>
      </c>
      <c r="C265" s="403"/>
      <c r="D265" s="311">
        <v>1060</v>
      </c>
      <c r="E265" s="386">
        <v>2340</v>
      </c>
      <c r="F265" s="376">
        <f>D265+E265</f>
        <v>3400</v>
      </c>
    </row>
    <row r="266" spans="1:6" ht="24" customHeight="1" x14ac:dyDescent="0.25">
      <c r="A266" s="402">
        <v>31321</v>
      </c>
      <c r="B266" s="403" t="s">
        <v>118</v>
      </c>
      <c r="C266" s="438"/>
      <c r="D266" s="311">
        <v>200</v>
      </c>
      <c r="E266" s="386">
        <v>400</v>
      </c>
      <c r="F266" s="376">
        <f t="shared" ref="F266" si="22">D266+E266</f>
        <v>600</v>
      </c>
    </row>
    <row r="267" spans="1:6" ht="21.95" customHeight="1" x14ac:dyDescent="0.25">
      <c r="A267" s="402">
        <v>321190</v>
      </c>
      <c r="B267" s="438" t="s">
        <v>433</v>
      </c>
      <c r="C267" s="438" t="s">
        <v>538</v>
      </c>
      <c r="D267" s="311">
        <v>5380</v>
      </c>
      <c r="E267" s="386">
        <v>32479.49</v>
      </c>
      <c r="F267" s="376">
        <f>D267+E267</f>
        <v>37859.490000000005</v>
      </c>
    </row>
    <row r="268" spans="1:6" ht="21.95" customHeight="1" x14ac:dyDescent="0.25">
      <c r="A268" s="402">
        <v>32131</v>
      </c>
      <c r="B268" s="489" t="s">
        <v>435</v>
      </c>
      <c r="C268" s="490"/>
      <c r="D268" s="306">
        <v>0</v>
      </c>
      <c r="E268" s="386">
        <v>1194.51</v>
      </c>
      <c r="F268" s="376">
        <f>D268+E268</f>
        <v>1194.51</v>
      </c>
    </row>
    <row r="269" spans="1:6" ht="21.95" customHeight="1" x14ac:dyDescent="0.25">
      <c r="A269" s="402">
        <v>322110</v>
      </c>
      <c r="B269" s="489" t="s">
        <v>331</v>
      </c>
      <c r="C269" s="489" t="s">
        <v>539</v>
      </c>
      <c r="D269" s="306">
        <v>810</v>
      </c>
      <c r="E269" s="386">
        <v>0</v>
      </c>
      <c r="F269" s="376">
        <f t="shared" ref="F269:F279" si="23">D269+E269</f>
        <v>810</v>
      </c>
    </row>
    <row r="270" spans="1:6" ht="21.95" customHeight="1" x14ac:dyDescent="0.25">
      <c r="A270" s="402">
        <v>32234</v>
      </c>
      <c r="B270" s="489" t="s">
        <v>341</v>
      </c>
      <c r="C270" s="489" t="s">
        <v>540</v>
      </c>
      <c r="D270" s="306">
        <v>660</v>
      </c>
      <c r="E270" s="386">
        <v>0</v>
      </c>
      <c r="F270" s="376">
        <f t="shared" si="23"/>
        <v>660</v>
      </c>
    </row>
    <row r="271" spans="1:6" ht="21.95" customHeight="1" x14ac:dyDescent="0.25">
      <c r="A271" s="402">
        <v>32251</v>
      </c>
      <c r="B271" s="489" t="s">
        <v>443</v>
      </c>
      <c r="C271" s="490"/>
      <c r="D271" s="306">
        <v>0</v>
      </c>
      <c r="E271" s="386">
        <v>116</v>
      </c>
      <c r="F271" s="376">
        <f t="shared" si="23"/>
        <v>116</v>
      </c>
    </row>
    <row r="272" spans="1:6" ht="21.95" customHeight="1" x14ac:dyDescent="0.25">
      <c r="A272" s="402">
        <v>32319</v>
      </c>
      <c r="B272" s="438" t="s">
        <v>353</v>
      </c>
      <c r="C272" s="438" t="s">
        <v>541</v>
      </c>
      <c r="D272" s="311">
        <v>4980</v>
      </c>
      <c r="E272" s="386">
        <v>12000</v>
      </c>
      <c r="F272" s="376">
        <f t="shared" si="23"/>
        <v>16980</v>
      </c>
    </row>
    <row r="273" spans="1:6" ht="21.95" customHeight="1" x14ac:dyDescent="0.25">
      <c r="A273" s="421">
        <v>32339</v>
      </c>
      <c r="B273" s="478" t="s">
        <v>357</v>
      </c>
      <c r="C273" s="478" t="s">
        <v>542</v>
      </c>
      <c r="D273" s="479">
        <v>1060</v>
      </c>
      <c r="E273" s="386">
        <v>0</v>
      </c>
      <c r="F273" s="376">
        <f t="shared" si="23"/>
        <v>1060</v>
      </c>
    </row>
    <row r="274" spans="1:6" ht="21.95" customHeight="1" x14ac:dyDescent="0.25">
      <c r="A274" s="421">
        <v>32412</v>
      </c>
      <c r="B274" s="351" t="s">
        <v>521</v>
      </c>
      <c r="C274" s="491" t="s">
        <v>543</v>
      </c>
      <c r="D274" s="383">
        <v>4980</v>
      </c>
      <c r="E274" s="386">
        <v>6020</v>
      </c>
      <c r="F274" s="376">
        <f t="shared" si="23"/>
        <v>11000</v>
      </c>
    </row>
    <row r="275" spans="1:6" ht="21.95" customHeight="1" x14ac:dyDescent="0.25">
      <c r="A275" s="421">
        <v>32923</v>
      </c>
      <c r="B275" s="351" t="s">
        <v>544</v>
      </c>
      <c r="C275" s="491" t="s">
        <v>545</v>
      </c>
      <c r="D275" s="383">
        <v>400</v>
      </c>
      <c r="E275" s="386">
        <v>100</v>
      </c>
      <c r="F275" s="376">
        <f t="shared" si="23"/>
        <v>500</v>
      </c>
    </row>
    <row r="276" spans="1:6" ht="21.95" customHeight="1" x14ac:dyDescent="0.25">
      <c r="A276" s="421">
        <v>32931</v>
      </c>
      <c r="B276" s="421" t="s">
        <v>134</v>
      </c>
      <c r="C276" s="491" t="s">
        <v>546</v>
      </c>
      <c r="D276" s="383">
        <v>660</v>
      </c>
      <c r="E276" s="386">
        <v>0</v>
      </c>
      <c r="F276" s="376">
        <f t="shared" si="23"/>
        <v>660</v>
      </c>
    </row>
    <row r="277" spans="1:6" ht="21.95" customHeight="1" x14ac:dyDescent="0.25">
      <c r="A277" s="421">
        <v>329990</v>
      </c>
      <c r="B277" s="264" t="s">
        <v>54</v>
      </c>
      <c r="C277" s="492" t="s">
        <v>547</v>
      </c>
      <c r="D277" s="493">
        <v>1060</v>
      </c>
      <c r="E277" s="386">
        <v>0</v>
      </c>
      <c r="F277" s="376">
        <f t="shared" si="23"/>
        <v>1060</v>
      </c>
    </row>
    <row r="278" spans="1:6" ht="21.75" customHeight="1" x14ac:dyDescent="0.25">
      <c r="A278" s="402">
        <v>42271</v>
      </c>
      <c r="B278" s="264" t="s">
        <v>428</v>
      </c>
      <c r="C278" s="475" t="s">
        <v>548</v>
      </c>
      <c r="D278" s="332">
        <v>3050</v>
      </c>
      <c r="E278" s="386">
        <v>0</v>
      </c>
      <c r="F278" s="376">
        <f t="shared" si="23"/>
        <v>3050</v>
      </c>
    </row>
    <row r="279" spans="1:6" ht="24" customHeight="1" x14ac:dyDescent="0.25">
      <c r="A279" s="421">
        <v>42273</v>
      </c>
      <c r="B279" s="313" t="s">
        <v>398</v>
      </c>
      <c r="C279" s="494" t="s">
        <v>549</v>
      </c>
      <c r="D279" s="383">
        <v>3050</v>
      </c>
      <c r="E279" s="386">
        <v>0</v>
      </c>
      <c r="F279" s="376">
        <f t="shared" si="23"/>
        <v>3050</v>
      </c>
    </row>
    <row r="280" spans="1:6" ht="21.95" customHeight="1" x14ac:dyDescent="0.25">
      <c r="A280" s="421">
        <v>922213</v>
      </c>
      <c r="B280" s="264" t="s">
        <v>430</v>
      </c>
      <c r="C280" s="264" t="s">
        <v>550</v>
      </c>
      <c r="D280" s="493">
        <v>0</v>
      </c>
      <c r="E280" s="386">
        <v>0</v>
      </c>
      <c r="F280" s="376">
        <v>0</v>
      </c>
    </row>
    <row r="281" spans="1:6" ht="21.95" customHeight="1" x14ac:dyDescent="0.25">
      <c r="A281" s="495"/>
      <c r="B281" s="359"/>
      <c r="C281" s="359"/>
      <c r="D281" s="496"/>
      <c r="E281" s="96"/>
      <c r="F281" s="389"/>
    </row>
    <row r="282" spans="1:6" ht="28.5" customHeight="1" x14ac:dyDescent="0.25">
      <c r="A282" t="s">
        <v>551</v>
      </c>
    </row>
    <row r="283" spans="1:6" ht="17.25" customHeight="1" x14ac:dyDescent="0.25"/>
    <row r="284" spans="1:6" s="497" customFormat="1" ht="15.75" customHeight="1" x14ac:dyDescent="0.25">
      <c r="A284" s="103" t="s">
        <v>175</v>
      </c>
      <c r="B284" s="103" t="s">
        <v>187</v>
      </c>
      <c r="D284" s="498"/>
    </row>
    <row r="285" spans="1:6" s="497" customFormat="1" ht="18.75" customHeight="1" x14ac:dyDescent="0.25">
      <c r="A285" s="103" t="s">
        <v>176</v>
      </c>
      <c r="B285" s="103" t="s">
        <v>188</v>
      </c>
      <c r="D285" s="498"/>
    </row>
    <row r="286" spans="1:6" ht="18.75" customHeight="1" x14ac:dyDescent="0.25"/>
    <row r="287" spans="1:6" x14ac:dyDescent="0.25">
      <c r="A287" s="597" t="s">
        <v>552</v>
      </c>
      <c r="B287" s="597"/>
      <c r="D287" s="538" t="s">
        <v>179</v>
      </c>
      <c r="E287" s="538"/>
    </row>
    <row r="289" spans="1:5" x14ac:dyDescent="0.25">
      <c r="A289" s="597" t="s">
        <v>553</v>
      </c>
      <c r="B289" s="597"/>
      <c r="C289" s="538" t="s">
        <v>554</v>
      </c>
      <c r="D289" s="538"/>
      <c r="E289" s="538"/>
    </row>
    <row r="291" spans="1:5" x14ac:dyDescent="0.25">
      <c r="B291" s="538" t="s">
        <v>555</v>
      </c>
      <c r="C291" s="538"/>
      <c r="D291" s="538"/>
    </row>
    <row r="293" spans="1:5" x14ac:dyDescent="0.25">
      <c r="B293" s="538" t="s">
        <v>556</v>
      </c>
      <c r="C293" s="538"/>
      <c r="D293" s="538"/>
    </row>
  </sheetData>
  <mergeCells count="52">
    <mergeCell ref="B293:D293"/>
    <mergeCell ref="E168:E169"/>
    <mergeCell ref="A170:B170"/>
    <mergeCell ref="A171:F171"/>
    <mergeCell ref="B172:F172"/>
    <mergeCell ref="B173:F173"/>
    <mergeCell ref="A228:A229"/>
    <mergeCell ref="B228:B229"/>
    <mergeCell ref="C228:C229"/>
    <mergeCell ref="E228:E229"/>
    <mergeCell ref="A287:B287"/>
    <mergeCell ref="D287:E287"/>
    <mergeCell ref="A289:B289"/>
    <mergeCell ref="C289:E289"/>
    <mergeCell ref="B291:D291"/>
    <mergeCell ref="A143:C143"/>
    <mergeCell ref="C144:C146"/>
    <mergeCell ref="C150:C166"/>
    <mergeCell ref="A168:A169"/>
    <mergeCell ref="B168:B169"/>
    <mergeCell ref="C168:C169"/>
    <mergeCell ref="B94:F94"/>
    <mergeCell ref="A95:B95"/>
    <mergeCell ref="A125:A126"/>
    <mergeCell ref="B125:B126"/>
    <mergeCell ref="C125:C126"/>
    <mergeCell ref="E125:E126"/>
    <mergeCell ref="A93:F93"/>
    <mergeCell ref="A18:A20"/>
    <mergeCell ref="A23:A27"/>
    <mergeCell ref="A29:B29"/>
    <mergeCell ref="C32:C33"/>
    <mergeCell ref="D32:F32"/>
    <mergeCell ref="D33:F33"/>
    <mergeCell ref="A89:A90"/>
    <mergeCell ref="B89:B90"/>
    <mergeCell ref="C89:C90"/>
    <mergeCell ref="E89:E90"/>
    <mergeCell ref="B92:F92"/>
    <mergeCell ref="E8:E9"/>
    <mergeCell ref="C11:C13"/>
    <mergeCell ref="D11:D13"/>
    <mergeCell ref="E11:E13"/>
    <mergeCell ref="F11:F13"/>
    <mergeCell ref="A12:B12"/>
    <mergeCell ref="A13:B13"/>
    <mergeCell ref="C1:D1"/>
    <mergeCell ref="D4:D6"/>
    <mergeCell ref="A5:B5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SAŽETAK</vt:lpstr>
      <vt:lpstr> Račun prihoda i rashoda</vt:lpstr>
      <vt:lpstr>Prihodi i rashodi po izvorima f</vt:lpstr>
      <vt:lpstr>Rashodi prema funkcijskoj kl</vt:lpstr>
      <vt:lpstr>Račun financiranja</vt:lpstr>
      <vt:lpstr>POSEBNI DIO</vt:lpstr>
      <vt:lpstr>SVI PRIHODI EXCEL</vt:lpstr>
      <vt:lpstr>RIZNICA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2023-10-02T08:14:36Z</cp:lastPrinted>
  <dcterms:created xsi:type="dcterms:W3CDTF">2022-08-12T12:51:27Z</dcterms:created>
  <dcterms:modified xsi:type="dcterms:W3CDTF">2023-10-02T08:15:56Z</dcterms:modified>
</cp:coreProperties>
</file>