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OBRAČUNI FIN. PLANA - IZVRŠENJE FP\Obračun fin. plana 2022\Izvještaj o izvršenju fin. plana I-XII 2022\"/>
    </mc:Choice>
  </mc:AlternateContent>
  <xr:revisionPtr revIDLastSave="0" documentId="13_ncr:1_{4AECD32B-FA63-4329-9B98-06404AE3EAA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IHODI" sheetId="1" r:id="rId1"/>
    <sheet name="RASHODI" sheetId="2" r:id="rId2"/>
    <sheet name="PRENESENI VIŠA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3" l="1"/>
  <c r="O11" i="3"/>
  <c r="O12" i="3" s="1"/>
  <c r="O15" i="3" s="1"/>
  <c r="N11" i="3"/>
  <c r="N12" i="3" s="1"/>
  <c r="N15" i="3" s="1"/>
  <c r="M11" i="3"/>
  <c r="L11" i="3"/>
  <c r="K11" i="3"/>
  <c r="J11" i="3"/>
  <c r="I11" i="3"/>
  <c r="H11" i="3"/>
  <c r="G11" i="3"/>
  <c r="G12" i="3" s="1"/>
  <c r="G15" i="3" s="1"/>
  <c r="F11" i="3"/>
  <c r="F12" i="3" s="1"/>
  <c r="F15" i="3" s="1"/>
  <c r="E11" i="3"/>
  <c r="D11" i="3"/>
  <c r="C11" i="3"/>
  <c r="B11" i="3"/>
  <c r="Q10" i="3"/>
  <c r="Q9" i="3"/>
  <c r="P8" i="3"/>
  <c r="P12" i="3" s="1"/>
  <c r="P15" i="3" s="1"/>
  <c r="O8" i="3"/>
  <c r="N8" i="3"/>
  <c r="M8" i="3"/>
  <c r="M12" i="3" s="1"/>
  <c r="M15" i="3" s="1"/>
  <c r="L8" i="3"/>
  <c r="L12" i="3" s="1"/>
  <c r="L15" i="3" s="1"/>
  <c r="K8" i="3"/>
  <c r="K12" i="3" s="1"/>
  <c r="K15" i="3" s="1"/>
  <c r="J8" i="3"/>
  <c r="J12" i="3" s="1"/>
  <c r="J15" i="3" s="1"/>
  <c r="H8" i="3"/>
  <c r="H12" i="3" s="1"/>
  <c r="H15" i="3" s="1"/>
  <c r="G8" i="3"/>
  <c r="F8" i="3"/>
  <c r="E8" i="3"/>
  <c r="E12" i="3" s="1"/>
  <c r="E15" i="3" s="1"/>
  <c r="D8" i="3"/>
  <c r="D12" i="3" s="1"/>
  <c r="D15" i="3" s="1"/>
  <c r="C8" i="3"/>
  <c r="C12" i="3" s="1"/>
  <c r="C15" i="3" s="1"/>
  <c r="B8" i="3"/>
  <c r="B12" i="3" s="1"/>
  <c r="I7" i="3"/>
  <c r="I8" i="3" s="1"/>
  <c r="I12" i="3" s="1"/>
  <c r="Q6" i="3"/>
  <c r="Q12" i="3" l="1"/>
  <c r="Q15" i="3" s="1"/>
  <c r="B15" i="3"/>
  <c r="I13" i="3"/>
  <c r="I15" i="3"/>
  <c r="Q8" i="3"/>
  <c r="Q7" i="3"/>
  <c r="Q11" i="3"/>
  <c r="F124" i="2" l="1"/>
  <c r="F120" i="2"/>
  <c r="F118" i="2"/>
  <c r="F117" i="2"/>
  <c r="F116" i="2"/>
  <c r="F40" i="2"/>
  <c r="F41" i="2"/>
  <c r="F38" i="2"/>
  <c r="F37" i="2"/>
  <c r="F20" i="2"/>
  <c r="F17" i="2"/>
  <c r="F16" i="2"/>
  <c r="F24" i="2"/>
  <c r="F18" i="2"/>
  <c r="F21" i="2"/>
  <c r="F53" i="1"/>
  <c r="E52" i="1"/>
  <c r="F52" i="1"/>
  <c r="D124" i="2"/>
  <c r="E124" i="2"/>
  <c r="D120" i="2"/>
  <c r="D118" i="2"/>
  <c r="D117" i="2"/>
  <c r="D116" i="2"/>
  <c r="E116" i="2"/>
  <c r="E118" i="2"/>
  <c r="D24" i="2"/>
  <c r="D18" i="2"/>
  <c r="D16" i="2"/>
  <c r="D17" i="2"/>
  <c r="D53" i="1"/>
  <c r="D52" i="1"/>
  <c r="E24" i="2"/>
  <c r="E18" i="2"/>
  <c r="E120" i="2"/>
  <c r="E40" i="2"/>
  <c r="E38" i="2"/>
  <c r="E37" i="2"/>
  <c r="E17" i="2"/>
  <c r="E20" i="2"/>
  <c r="E16" i="2"/>
  <c r="E59" i="1"/>
  <c r="E53" i="1"/>
  <c r="E20" i="1"/>
  <c r="C53" i="1" l="1"/>
  <c r="C52" i="1"/>
  <c r="D29" i="2" l="1"/>
  <c r="C69" i="2" l="1"/>
  <c r="E129" i="2" l="1"/>
  <c r="F209" i="2"/>
  <c r="E209" i="2"/>
  <c r="H209" i="2" s="1"/>
  <c r="D209" i="2"/>
  <c r="C209" i="2"/>
  <c r="F189" i="2"/>
  <c r="E189" i="2"/>
  <c r="D189" i="2"/>
  <c r="C189" i="2"/>
  <c r="F169" i="2"/>
  <c r="E169" i="2"/>
  <c r="D169" i="2"/>
  <c r="C169" i="2"/>
  <c r="F149" i="2"/>
  <c r="E149" i="2"/>
  <c r="D149" i="2"/>
  <c r="C149" i="2"/>
  <c r="F129" i="2"/>
  <c r="D129" i="2"/>
  <c r="C129" i="2"/>
  <c r="F109" i="2"/>
  <c r="E109" i="2"/>
  <c r="D109" i="2"/>
  <c r="C109" i="2"/>
  <c r="F89" i="2"/>
  <c r="E89" i="2"/>
  <c r="D89" i="2"/>
  <c r="C89" i="2"/>
  <c r="F69" i="2"/>
  <c r="E69" i="2"/>
  <c r="D69" i="2"/>
  <c r="H189" i="2" l="1"/>
  <c r="G209" i="2"/>
  <c r="H169" i="2"/>
  <c r="G189" i="2"/>
  <c r="G169" i="2"/>
  <c r="H149" i="2"/>
  <c r="G149" i="2"/>
  <c r="H129" i="2"/>
  <c r="G129" i="2"/>
  <c r="H109" i="2"/>
  <c r="G109" i="2"/>
  <c r="H89" i="2"/>
  <c r="G89" i="2"/>
  <c r="H69" i="2"/>
  <c r="G69" i="2"/>
  <c r="F49" i="2"/>
  <c r="E49" i="2"/>
  <c r="D49" i="2"/>
  <c r="C49" i="2"/>
  <c r="F29" i="2"/>
  <c r="E29" i="2"/>
  <c r="C29" i="2"/>
  <c r="E9" i="2" l="1"/>
  <c r="E6" i="2" s="1"/>
  <c r="H49" i="2"/>
  <c r="G49" i="2"/>
  <c r="G29" i="2"/>
  <c r="H29" i="2"/>
  <c r="H89" i="1"/>
  <c r="H90" i="1"/>
  <c r="H91" i="1"/>
  <c r="G89" i="1"/>
  <c r="G90" i="1"/>
  <c r="H88" i="1"/>
  <c r="G88" i="1"/>
  <c r="F91" i="1"/>
  <c r="G91" i="1" s="1"/>
  <c r="E91" i="1"/>
  <c r="E84" i="1" s="1"/>
  <c r="D91" i="1"/>
  <c r="D84" i="1" s="1"/>
  <c r="C91" i="1"/>
  <c r="C84" i="1" s="1"/>
  <c r="H78" i="1"/>
  <c r="H79" i="1"/>
  <c r="G78" i="1"/>
  <c r="G79" i="1"/>
  <c r="H72" i="1"/>
  <c r="G72" i="1"/>
  <c r="H66" i="1"/>
  <c r="G66" i="1"/>
  <c r="H60" i="1"/>
  <c r="G60" i="1"/>
  <c r="H49" i="1"/>
  <c r="H50" i="1"/>
  <c r="H51" i="1"/>
  <c r="H52" i="1"/>
  <c r="H53" i="1"/>
  <c r="H54" i="1"/>
  <c r="G49" i="1"/>
  <c r="G50" i="1"/>
  <c r="G51" i="1"/>
  <c r="G52" i="1"/>
  <c r="G53" i="1"/>
  <c r="G54" i="1"/>
  <c r="H36" i="1"/>
  <c r="H37" i="1"/>
  <c r="H38" i="1"/>
  <c r="G36" i="1"/>
  <c r="G37" i="1"/>
  <c r="G38" i="1"/>
  <c r="H77" i="1"/>
  <c r="H71" i="1"/>
  <c r="H65" i="1"/>
  <c r="H59" i="1"/>
  <c r="H48" i="1"/>
  <c r="H43" i="1"/>
  <c r="H35" i="1"/>
  <c r="G77" i="1"/>
  <c r="G71" i="1"/>
  <c r="G65" i="1"/>
  <c r="G59" i="1"/>
  <c r="G48" i="1"/>
  <c r="G43" i="1"/>
  <c r="G35" i="1"/>
  <c r="F80" i="1"/>
  <c r="H80" i="1" s="1"/>
  <c r="E80" i="1"/>
  <c r="D80" i="1"/>
  <c r="C80" i="1"/>
  <c r="F73" i="1"/>
  <c r="E73" i="1"/>
  <c r="H73" i="1" s="1"/>
  <c r="D73" i="1"/>
  <c r="C73" i="1"/>
  <c r="F67" i="1"/>
  <c r="E67" i="1"/>
  <c r="D67" i="1"/>
  <c r="C67" i="1"/>
  <c r="F61" i="1"/>
  <c r="E61" i="1"/>
  <c r="H61" i="1" s="1"/>
  <c r="D61" i="1"/>
  <c r="C61" i="1"/>
  <c r="F55" i="1"/>
  <c r="E55" i="1"/>
  <c r="D55" i="1"/>
  <c r="C55" i="1"/>
  <c r="D44" i="1"/>
  <c r="E44" i="1"/>
  <c r="F44" i="1"/>
  <c r="C44" i="1"/>
  <c r="H29" i="1"/>
  <c r="H30" i="1"/>
  <c r="G29" i="1"/>
  <c r="G30" i="1"/>
  <c r="H28" i="1"/>
  <c r="G28" i="1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G73" i="1" l="1"/>
  <c r="H44" i="1"/>
  <c r="G55" i="1"/>
  <c r="G67" i="1"/>
  <c r="G61" i="1"/>
  <c r="H67" i="1"/>
  <c r="H55" i="1"/>
  <c r="G80" i="1"/>
  <c r="F84" i="1"/>
  <c r="G44" i="1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F39" i="1"/>
  <c r="E39" i="1"/>
  <c r="D39" i="1"/>
  <c r="C39" i="1"/>
  <c r="G39" i="1" l="1"/>
  <c r="H39" i="1"/>
  <c r="G84" i="1"/>
  <c r="H84" i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F31" i="1"/>
  <c r="E31" i="1"/>
  <c r="D31" i="1"/>
  <c r="C31" i="1"/>
  <c r="H21" i="1"/>
  <c r="H22" i="1"/>
  <c r="H23" i="1"/>
  <c r="H20" i="1"/>
  <c r="G21" i="1"/>
  <c r="G22" i="1"/>
  <c r="G23" i="1"/>
  <c r="G20" i="1"/>
  <c r="F24" i="1"/>
  <c r="E24" i="1"/>
  <c r="D24" i="1"/>
  <c r="C24" i="1"/>
  <c r="H24" i="1" l="1"/>
  <c r="C9" i="2"/>
  <c r="C6" i="2" s="1"/>
  <c r="H31" i="1"/>
  <c r="G31" i="1"/>
  <c r="D9" i="2"/>
  <c r="D6" i="2" s="1"/>
  <c r="F9" i="2"/>
  <c r="F6" i="2" s="1"/>
  <c r="G24" i="1"/>
  <c r="H13" i="1"/>
  <c r="H14" i="1"/>
  <c r="H15" i="1"/>
  <c r="G13" i="1"/>
  <c r="G14" i="1"/>
  <c r="G15" i="1"/>
  <c r="F16" i="1"/>
  <c r="F9" i="1" s="1"/>
  <c r="F6" i="1" s="1"/>
  <c r="E16" i="1"/>
  <c r="E9" i="1" s="1"/>
  <c r="D16" i="1"/>
  <c r="D9" i="1" s="1"/>
  <c r="C16" i="1"/>
  <c r="C9" i="1" s="1"/>
  <c r="C6" i="1" s="1"/>
  <c r="H9" i="2" l="1"/>
  <c r="H6" i="2" s="1"/>
  <c r="G9" i="2"/>
  <c r="G6" i="2" s="1"/>
  <c r="E6" i="1"/>
  <c r="H6" i="1" s="1"/>
  <c r="H9" i="1"/>
  <c r="H16" i="1"/>
  <c r="D6" i="1"/>
  <c r="G6" i="1" s="1"/>
  <c r="G9" i="1"/>
  <c r="G16" i="1"/>
</calcChain>
</file>

<file path=xl/sharedStrings.xml><?xml version="1.0" encoding="utf-8"?>
<sst xmlns="http://schemas.openxmlformats.org/spreadsheetml/2006/main" count="368" uniqueCount="85">
  <si>
    <t>PRIHODI</t>
  </si>
  <si>
    <t>PROGRAM:</t>
  </si>
  <si>
    <t>Izvor financiranja: Opći prihodi i primici</t>
  </si>
  <si>
    <t>Račun</t>
  </si>
  <si>
    <t>Naziv računa</t>
  </si>
  <si>
    <t>Indeks</t>
  </si>
  <si>
    <t>Ukupno:</t>
  </si>
  <si>
    <t>Izvor financiranja: Vlastiti prihodi</t>
  </si>
  <si>
    <t>Izvor financiranja: Prihodi za posebne namjene</t>
  </si>
  <si>
    <t>Izvor financiranja: Vlastiti prihodi – preneseni višak</t>
  </si>
  <si>
    <t>Izvor financiranja: Pomoći proračunskim korisnicima iz Državnog proračuna</t>
  </si>
  <si>
    <t>Izvor financiranja: Donacije</t>
  </si>
  <si>
    <t xml:space="preserve">Izvor financiranja: </t>
  </si>
  <si>
    <t xml:space="preserve">NAZIV ŠKOLE: </t>
  </si>
  <si>
    <t>RASHODI</t>
  </si>
  <si>
    <t>Indeks 5/3</t>
  </si>
  <si>
    <t>Indeks 5/4</t>
  </si>
  <si>
    <t xml:space="preserve">Indeks </t>
  </si>
  <si>
    <t>Ukupno</t>
  </si>
  <si>
    <t>Izvor financiranja: Prihodi za posebne namjene - preneseni višak</t>
  </si>
  <si>
    <t>Izvor financiranja: Pomoći proračunskim korisnicima iz Državnog proračuna - preneseni višak</t>
  </si>
  <si>
    <t>Izvor financiranja: Donacije - preneseni višak</t>
  </si>
  <si>
    <t>Izvor financiranja: Vlastiti prihodi - preneseni višak</t>
  </si>
  <si>
    <t xml:space="preserve">Izvor financiranja: Donacije 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</si>
  <si>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</si>
  <si>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</si>
  <si>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</si>
  <si>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</si>
  <si>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</si>
  <si>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</si>
  <si>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</si>
  <si>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</si>
  <si>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</si>
  <si>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Građevinski objekti</t>
  </si>
  <si>
    <t>Postrojenja i oprema</t>
  </si>
  <si>
    <t>Prijevozna sredstva</t>
  </si>
  <si>
    <t>Knjige, umjetnička djela i ostale izložbene vrijednosti</t>
  </si>
  <si>
    <t>PROGRAM: J01 1001, J01 1003</t>
  </si>
  <si>
    <t>SREDNJA ŠKOLA OROSLAVJE</t>
  </si>
  <si>
    <t>Nematerijalna imovina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</si>
  <si>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</si>
  <si>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</si>
  <si>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</si>
  <si>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Prihodi od financijske imovine</t>
  </si>
  <si>
    <t>Višak/manjak prihoda</t>
  </si>
  <si>
    <t>Pomoći od međunarodnih organizacija te institucija i tijela EU</t>
  </si>
  <si>
    <t>Pomoći proračunu iz drugih proračuna</t>
  </si>
  <si>
    <t>Pomoći od izvanproračunskih korisnika</t>
  </si>
  <si>
    <t>Pomoći proračunskim korisnicima iz proračuna koji im nije nadležan</t>
  </si>
  <si>
    <t>Pomoći temeljem prijenosa EU sredstava</t>
  </si>
  <si>
    <t>Prijenosi između proračunskih korisnika istog proračuna</t>
  </si>
  <si>
    <t>Donacija od pravvnih i fizičkih osoba izvan općeg proračuna</t>
  </si>
  <si>
    <t>Pomoći od inozemnih vlada</t>
  </si>
  <si>
    <t>Ostvareno /izvršeno 2021.</t>
  </si>
  <si>
    <t>IZVJEŠTAJ O IZVRŠENJU FINANCIJSKOG PLANA ZA 2022.</t>
  </si>
  <si>
    <t>Izvorni plan 2022.</t>
  </si>
  <si>
    <t>Tekući plan 2022.</t>
  </si>
  <si>
    <t>Ostvareno /izvršeno 2022.</t>
  </si>
  <si>
    <t>Višak</t>
  </si>
  <si>
    <t>REZULTAT POSLOVANJA 2022. GODINE PREMA IZVORIMA POSLOVANJA</t>
  </si>
  <si>
    <t>Izvori prihoda / Oznaka iz rač. Plana</t>
  </si>
  <si>
    <t>2022.</t>
  </si>
  <si>
    <t>Opći prihodi i primici</t>
  </si>
  <si>
    <t>Vlastiti prihodi</t>
  </si>
  <si>
    <t>Prihodi za posebne namjene</t>
  </si>
  <si>
    <t>Pomoći</t>
  </si>
  <si>
    <t>Donacije</t>
  </si>
  <si>
    <t>Prihodi od prodaje imovine</t>
  </si>
  <si>
    <t>7 - izvorni</t>
  </si>
  <si>
    <t>8 -dec</t>
  </si>
  <si>
    <t>9 - dec oprema</t>
  </si>
  <si>
    <t>10 - ZMUZ</t>
  </si>
  <si>
    <t>61 Z`ORO</t>
  </si>
  <si>
    <t>DP - MZO</t>
  </si>
  <si>
    <t>Grad</t>
  </si>
  <si>
    <t>DP - MZO EU KA1060456</t>
  </si>
  <si>
    <t>DP - MZO EU KA2 077208-2</t>
  </si>
  <si>
    <t>RCK ČAKOVEC</t>
  </si>
  <si>
    <t>Pripravništvo</t>
  </si>
  <si>
    <t>Višak / Manjak od redovnog poslovanja</t>
  </si>
  <si>
    <t>Višak / Manjak od nefinancijske imovine</t>
  </si>
  <si>
    <t>Ukupni rezultat po izvorima financiranja</t>
  </si>
  <si>
    <t>preneseni višak 2021</t>
  </si>
  <si>
    <t>preneseni višak za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</si>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</sst>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7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2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2" fontId="2" fillId="4" borderId="0" xfId="0" applyNumberFormat="1" applyFont="1" applyFill="1" applyAlignment="1">
      <alignment vertical="center" wrapText="1"/>
    </xf>
    <xf numFmtId="2" fontId="2" fillId="5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2" fontId="2" fillId="5" borderId="11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0" fontId="6" fillId="0" borderId="0" xfId="0" applyFont="1"/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5" borderId="7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0" xfId="0" applyFont="1"/>
    <xf numFmtId="0" fontId="8" fillId="6" borderId="18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4" fontId="7" fillId="0" borderId="17" xfId="0" applyNumberFormat="1" applyFont="1" applyBorder="1"/>
    <xf numFmtId="4" fontId="9" fillId="0" borderId="17" xfId="0" applyNumberFormat="1" applyFont="1" applyBorder="1"/>
    <xf numFmtId="0" fontId="9" fillId="7" borderId="17" xfId="0" applyFont="1" applyFill="1" applyBorder="1" applyAlignment="1">
      <alignment horizontal="center" wrapText="1"/>
    </xf>
    <xf numFmtId="4" fontId="7" fillId="7" borderId="17" xfId="0" applyNumberFormat="1" applyFont="1" applyFill="1" applyBorder="1"/>
    <xf numFmtId="4" fontId="9" fillId="7" borderId="17" xfId="0" applyNumberFormat="1" applyFont="1" applyFill="1" applyBorder="1"/>
    <xf numFmtId="0" fontId="9" fillId="8" borderId="17" xfId="0" applyFont="1" applyFill="1" applyBorder="1" applyAlignment="1">
      <alignment horizontal="center" wrapText="1"/>
    </xf>
    <xf numFmtId="4" fontId="7" fillId="8" borderId="17" xfId="0" applyNumberFormat="1" applyFont="1" applyFill="1" applyBorder="1"/>
    <xf numFmtId="4" fontId="9" fillId="8" borderId="17" xfId="0" applyNumberFormat="1" applyFont="1" applyFill="1" applyBorder="1"/>
    <xf numFmtId="0" fontId="9" fillId="6" borderId="17" xfId="0" applyFont="1" applyFill="1" applyBorder="1" applyAlignment="1">
      <alignment horizontal="center" wrapText="1"/>
    </xf>
    <xf numFmtId="4" fontId="7" fillId="6" borderId="17" xfId="0" applyNumberFormat="1" applyFont="1" applyFill="1" applyBorder="1"/>
    <xf numFmtId="4" fontId="9" fillId="6" borderId="17" xfId="0" applyNumberFormat="1" applyFont="1" applyFill="1" applyBorder="1"/>
    <xf numFmtId="0" fontId="7" fillId="0" borderId="14" xfId="0" applyFont="1" applyBorder="1"/>
    <xf numFmtId="0" fontId="7" fillId="9" borderId="0" xfId="0" applyFont="1" applyFill="1"/>
    <xf numFmtId="4" fontId="8" fillId="9" borderId="0" xfId="0" applyNumberFormat="1" applyFont="1" applyFill="1"/>
    <xf numFmtId="4" fontId="10" fillId="9" borderId="0" xfId="0" applyNumberFormat="1" applyFont="1" applyFill="1"/>
    <xf numFmtId="4" fontId="8" fillId="0" borderId="0" xfId="0" applyNumberFormat="1" applyFont="1"/>
    <xf numFmtId="0" fontId="8" fillId="0" borderId="0" xfId="0" applyFont="1"/>
    <xf numFmtId="4" fontId="8" fillId="10" borderId="0" xfId="0" applyNumberFormat="1" applyFont="1" applyFill="1"/>
    <xf numFmtId="4" fontId="10" fillId="10" borderId="0" xfId="0" applyNumberFormat="1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8" fillId="6" borderId="16" xfId="0" applyFont="1" applyFill="1" applyBorder="1" applyAlignment="1">
      <alignment horizontal="center" wrapText="1"/>
    </xf>
    <xf numFmtId="0" fontId="8" fillId="6" borderId="18" xfId="0" applyFont="1" applyFill="1" applyBorder="1" applyAlignment="1">
      <alignment horizontal="center" wrapText="1"/>
    </xf>
    <xf numFmtId="0" fontId="8" fillId="6" borderId="17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workbookViewId="0">
      <selection activeCell="K66" sqref="K66"/>
    </sheetView>
  </sheetViews>
  <sheetFormatPr defaultRowHeight="15" x14ac:dyDescent="0.25"/>
  <cols>
    <col min="2" max="2" width="46.140625" customWidth="1"/>
    <col min="3" max="3" width="15.5703125" customWidth="1"/>
    <col min="4" max="4" width="15.28515625" customWidth="1"/>
    <col min="5" max="5" width="15.85546875" customWidth="1"/>
    <col min="6" max="6" width="14.7109375" customWidth="1"/>
  </cols>
  <sheetData>
    <row r="1" spans="1:8" ht="15.75" x14ac:dyDescent="0.25">
      <c r="A1" s="15" t="s">
        <v>13</v>
      </c>
      <c r="B1" s="15"/>
      <c r="C1" s="16" t="s">
        <v>38</v>
      </c>
      <c r="D1" s="17"/>
      <c r="E1" s="17"/>
      <c r="F1" s="17"/>
      <c r="G1" s="17"/>
      <c r="H1" s="18"/>
    </row>
    <row r="2" spans="1:8" ht="15.75" thickBot="1" x14ac:dyDescent="0.3">
      <c r="C2" s="37"/>
      <c r="D2" s="37"/>
      <c r="E2" s="37"/>
    </row>
    <row r="3" spans="1:8" ht="16.5" thickBot="1" x14ac:dyDescent="0.3">
      <c r="A3" s="73" t="s">
        <v>54</v>
      </c>
      <c r="B3" s="74"/>
      <c r="C3" s="74"/>
      <c r="D3" s="74"/>
      <c r="E3" s="74"/>
      <c r="F3" s="74"/>
      <c r="G3" s="74"/>
      <c r="H3" s="75"/>
    </row>
    <row r="4" spans="1:8" ht="32.25" thickBot="1" x14ac:dyDescent="0.3">
      <c r="A4" s="76" t="s">
        <v>0</v>
      </c>
      <c r="B4" s="77"/>
      <c r="C4" s="22" t="s">
        <v>53</v>
      </c>
      <c r="D4" s="22" t="s">
        <v>55</v>
      </c>
      <c r="E4" s="22" t="s">
        <v>56</v>
      </c>
      <c r="F4" s="22" t="s">
        <v>57</v>
      </c>
      <c r="G4" s="22" t="s">
        <v>5</v>
      </c>
      <c r="H4" s="22" t="s">
        <v>5</v>
      </c>
    </row>
    <row r="5" spans="1:8" ht="16.5" thickBot="1" x14ac:dyDescent="0.3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16.5" thickBot="1" x14ac:dyDescent="0.3">
      <c r="A6" s="9"/>
      <c r="B6" s="11" t="s">
        <v>6</v>
      </c>
      <c r="C6" s="38">
        <f>C9+C84</f>
        <v>8489213.75</v>
      </c>
      <c r="D6" s="38">
        <f t="shared" ref="D6:F6" si="0">D9+D84</f>
        <v>8883556</v>
      </c>
      <c r="E6" s="38">
        <f t="shared" si="0"/>
        <v>9107080.25</v>
      </c>
      <c r="F6" s="38">
        <f t="shared" si="0"/>
        <v>8571806.5</v>
      </c>
      <c r="G6" s="19">
        <f t="shared" ref="G6" si="1">F6/D6*100</f>
        <v>96.490712728101229</v>
      </c>
      <c r="H6" s="19">
        <f t="shared" ref="H6" si="2">F6/E6*100</f>
        <v>94.122443908408513</v>
      </c>
    </row>
    <row r="7" spans="1:8" ht="32.25" thickBot="1" x14ac:dyDescent="0.3">
      <c r="A7" s="76" t="s">
        <v>37</v>
      </c>
      <c r="B7" s="77"/>
      <c r="C7" s="22" t="s">
        <v>53</v>
      </c>
      <c r="D7" s="22" t="s">
        <v>55</v>
      </c>
      <c r="E7" s="22" t="s">
        <v>56</v>
      </c>
      <c r="F7" s="22" t="s">
        <v>57</v>
      </c>
      <c r="G7" s="22" t="s">
        <v>5</v>
      </c>
      <c r="H7" s="22" t="s">
        <v>5</v>
      </c>
    </row>
    <row r="8" spans="1:8" ht="16.5" thickBot="1" x14ac:dyDescent="0.3">
      <c r="A8" s="5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</row>
    <row r="9" spans="1:8" ht="16.5" thickBot="1" x14ac:dyDescent="0.3">
      <c r="A9" s="9"/>
      <c r="B9" s="10" t="s">
        <v>6</v>
      </c>
      <c r="C9" s="39">
        <f>C16+C24+C31+C39+C44+C55+C61+C67+C73+C80</f>
        <v>8489213.75</v>
      </c>
      <c r="D9" s="39">
        <f t="shared" ref="D9:F9" si="3">D16+D24+D31+D39+D44+D55+D61+D67+D73+D80</f>
        <v>8883556</v>
      </c>
      <c r="E9" s="39">
        <f t="shared" si="3"/>
        <v>9107080.25</v>
      </c>
      <c r="F9" s="39">
        <f t="shared" si="3"/>
        <v>8571806.5</v>
      </c>
      <c r="G9" s="19">
        <f t="shared" ref="G9" si="4">F9/D9*100</f>
        <v>96.490712728101229</v>
      </c>
      <c r="H9" s="19">
        <f t="shared" ref="H9" si="5">F9/E9*100</f>
        <v>94.122443908408513</v>
      </c>
    </row>
    <row r="10" spans="1:8" ht="16.5" thickBot="1" x14ac:dyDescent="0.3">
      <c r="A10" s="76" t="s">
        <v>2</v>
      </c>
      <c r="B10" s="78"/>
      <c r="C10" s="78"/>
      <c r="D10" s="78"/>
      <c r="E10" s="78"/>
      <c r="F10" s="78"/>
      <c r="G10" s="78"/>
      <c r="H10" s="77"/>
    </row>
    <row r="11" spans="1:8" ht="32.25" thickBot="1" x14ac:dyDescent="0.3">
      <c r="A11" s="3" t="s">
        <v>3</v>
      </c>
      <c r="B11" s="4" t="s">
        <v>4</v>
      </c>
      <c r="C11" s="4" t="s">
        <v>53</v>
      </c>
      <c r="D11" s="4" t="s">
        <v>55</v>
      </c>
      <c r="E11" s="4" t="s">
        <v>56</v>
      </c>
      <c r="F11" s="4" t="s">
        <v>57</v>
      </c>
      <c r="G11" s="4" t="s">
        <v>15</v>
      </c>
      <c r="H11" s="4" t="s">
        <v>16</v>
      </c>
    </row>
    <row r="12" spans="1:8" ht="16.5" thickBot="1" x14ac:dyDescent="0.3">
      <c r="A12" s="5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</row>
    <row r="13" spans="1:8" ht="32.25" thickBot="1" x14ac:dyDescent="0.3">
      <c r="A13" s="3">
        <v>671</v>
      </c>
      <c r="B13" s="46" t="s">
        <v>40</v>
      </c>
      <c r="C13" s="40">
        <v>726817.56</v>
      </c>
      <c r="D13" s="40">
        <v>1068366</v>
      </c>
      <c r="E13" s="40">
        <v>994468</v>
      </c>
      <c r="F13" s="40">
        <v>759315</v>
      </c>
      <c r="G13" s="19">
        <f t="shared" ref="G13:G16" si="6">F13/D13*100</f>
        <v>71.072553787746898</v>
      </c>
      <c r="H13" s="19">
        <f t="shared" ref="H13:H16" si="7">F13/E13*100</f>
        <v>76.353889717919529</v>
      </c>
    </row>
    <row r="14" spans="1:8" ht="16.5" thickBot="1" x14ac:dyDescent="0.3">
      <c r="A14" s="7"/>
      <c r="B14" s="8"/>
      <c r="C14" s="40">
        <v>0</v>
      </c>
      <c r="D14" s="40">
        <v>0</v>
      </c>
      <c r="E14" s="40">
        <v>0</v>
      </c>
      <c r="F14" s="40">
        <v>0</v>
      </c>
      <c r="G14" s="19" t="e">
        <f t="shared" si="6"/>
        <v>#DIV/0!</v>
      </c>
      <c r="H14" s="19" t="e">
        <f t="shared" si="7"/>
        <v>#DIV/0!</v>
      </c>
    </row>
    <row r="15" spans="1:8" ht="16.5" thickBot="1" x14ac:dyDescent="0.3">
      <c r="A15" s="7"/>
      <c r="B15" s="8"/>
      <c r="C15" s="40">
        <v>0</v>
      </c>
      <c r="D15" s="40">
        <v>0</v>
      </c>
      <c r="E15" s="40">
        <v>0</v>
      </c>
      <c r="F15" s="40">
        <v>0</v>
      </c>
      <c r="G15" s="19" t="e">
        <f t="shared" si="6"/>
        <v>#DIV/0!</v>
      </c>
      <c r="H15" s="19" t="e">
        <f t="shared" si="7"/>
        <v>#DIV/0!</v>
      </c>
    </row>
    <row r="16" spans="1:8" ht="16.5" thickBot="1" x14ac:dyDescent="0.3">
      <c r="A16" s="7"/>
      <c r="B16" s="8" t="s">
        <v>6</v>
      </c>
      <c r="C16" s="41">
        <f>SUM(C13:C15)</f>
        <v>726817.56</v>
      </c>
      <c r="D16" s="41">
        <f>SUM(D13:D15)</f>
        <v>1068366</v>
      </c>
      <c r="E16" s="41">
        <f>SUM(E13:E15)</f>
        <v>994468</v>
      </c>
      <c r="F16" s="41">
        <f>SUM(F13:F15)</f>
        <v>759315</v>
      </c>
      <c r="G16" s="19">
        <f t="shared" si="6"/>
        <v>71.072553787746898</v>
      </c>
      <c r="H16" s="19">
        <f t="shared" si="7"/>
        <v>76.353889717919529</v>
      </c>
    </row>
    <row r="17" spans="1:8" ht="16.5" thickBot="1" x14ac:dyDescent="0.3">
      <c r="A17" s="76" t="s">
        <v>7</v>
      </c>
      <c r="B17" s="78"/>
      <c r="C17" s="78"/>
      <c r="D17" s="78"/>
      <c r="E17" s="78"/>
      <c r="F17" s="78"/>
      <c r="G17" s="78"/>
      <c r="H17" s="77"/>
    </row>
    <row r="18" spans="1:8" ht="32.25" thickBot="1" x14ac:dyDescent="0.3">
      <c r="A18" s="3" t="s">
        <v>3</v>
      </c>
      <c r="B18" s="4" t="s">
        <v>4</v>
      </c>
      <c r="C18" s="4" t="s">
        <v>53</v>
      </c>
      <c r="D18" s="4" t="s">
        <v>55</v>
      </c>
      <c r="E18" s="4" t="s">
        <v>56</v>
      </c>
      <c r="F18" s="4" t="s">
        <v>57</v>
      </c>
      <c r="G18" s="4" t="s">
        <v>15</v>
      </c>
      <c r="H18" s="4" t="s">
        <v>16</v>
      </c>
    </row>
    <row r="19" spans="1:8" ht="16.5" thickBot="1" x14ac:dyDescent="0.3">
      <c r="A19" s="3"/>
      <c r="B19" s="6">
        <v>1</v>
      </c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</row>
    <row r="20" spans="1:8" ht="32.25" thickBot="1" x14ac:dyDescent="0.3">
      <c r="A20" s="3">
        <v>661</v>
      </c>
      <c r="B20" s="6" t="s">
        <v>41</v>
      </c>
      <c r="C20" s="42">
        <v>64800</v>
      </c>
      <c r="D20" s="42">
        <v>105500</v>
      </c>
      <c r="E20" s="42">
        <f>45500+4000</f>
        <v>49500</v>
      </c>
      <c r="F20" s="42">
        <v>20188.599999999999</v>
      </c>
      <c r="G20" s="19">
        <f t="shared" ref="G20:G24" si="8">F20/D20*100</f>
        <v>19.136113744075828</v>
      </c>
      <c r="H20" s="19">
        <f t="shared" ref="H20:H24" si="9">F20/E20*100</f>
        <v>40.785050505050499</v>
      </c>
    </row>
    <row r="21" spans="1:8" ht="16.5" thickBot="1" x14ac:dyDescent="0.3">
      <c r="A21" s="3">
        <v>641</v>
      </c>
      <c r="B21" s="47" t="s">
        <v>43</v>
      </c>
      <c r="C21" s="42">
        <v>359.71</v>
      </c>
      <c r="D21" s="42">
        <v>500</v>
      </c>
      <c r="E21" s="42">
        <v>500</v>
      </c>
      <c r="F21" s="42">
        <v>126.04</v>
      </c>
      <c r="G21" s="19">
        <f t="shared" si="8"/>
        <v>25.208000000000002</v>
      </c>
      <c r="H21" s="19">
        <f t="shared" si="9"/>
        <v>25.208000000000002</v>
      </c>
    </row>
    <row r="22" spans="1:8" ht="16.5" thickBot="1" x14ac:dyDescent="0.3">
      <c r="A22" s="3">
        <v>652</v>
      </c>
      <c r="B22" s="46" t="s">
        <v>42</v>
      </c>
      <c r="C22" s="40">
        <v>1850</v>
      </c>
      <c r="D22" s="42">
        <v>2000</v>
      </c>
      <c r="E22" s="42">
        <v>2000</v>
      </c>
      <c r="F22" s="42">
        <v>2380</v>
      </c>
      <c r="G22" s="19">
        <f t="shared" si="8"/>
        <v>119</v>
      </c>
      <c r="H22" s="19">
        <f t="shared" si="9"/>
        <v>119</v>
      </c>
    </row>
    <row r="23" spans="1:8" ht="16.5" thickBot="1" x14ac:dyDescent="0.3">
      <c r="A23" s="7"/>
      <c r="B23" s="8"/>
      <c r="C23" s="40">
        <v>0</v>
      </c>
      <c r="D23" s="42">
        <v>0</v>
      </c>
      <c r="E23" s="42">
        <v>0</v>
      </c>
      <c r="F23" s="42">
        <v>0</v>
      </c>
      <c r="G23" s="19" t="e">
        <f t="shared" si="8"/>
        <v>#DIV/0!</v>
      </c>
      <c r="H23" s="19" t="e">
        <f t="shared" si="9"/>
        <v>#DIV/0!</v>
      </c>
    </row>
    <row r="24" spans="1:8" ht="16.5" thickBot="1" x14ac:dyDescent="0.3">
      <c r="A24" s="7"/>
      <c r="B24" s="8" t="s">
        <v>6</v>
      </c>
      <c r="C24" s="41">
        <f>SUM(C20:C23)</f>
        <v>67009.709999999992</v>
      </c>
      <c r="D24" s="41">
        <f>SUM(D20:D23)</f>
        <v>108000</v>
      </c>
      <c r="E24" s="41">
        <f>SUM(E20:E23)</f>
        <v>52000</v>
      </c>
      <c r="F24" s="41">
        <f>SUM(F20:F23)</f>
        <v>22694.639999999999</v>
      </c>
      <c r="G24" s="19">
        <f t="shared" si="8"/>
        <v>21.013555555555556</v>
      </c>
      <c r="H24" s="19">
        <f t="shared" si="9"/>
        <v>43.643538461538462</v>
      </c>
    </row>
    <row r="25" spans="1:8" ht="16.5" thickBot="1" x14ac:dyDescent="0.3">
      <c r="A25" s="76" t="s">
        <v>9</v>
      </c>
      <c r="B25" s="78"/>
      <c r="C25" s="78"/>
      <c r="D25" s="78"/>
      <c r="E25" s="78"/>
      <c r="F25" s="78"/>
      <c r="G25" s="78"/>
      <c r="H25" s="77"/>
    </row>
    <row r="26" spans="1:8" ht="32.25" thickBot="1" x14ac:dyDescent="0.3">
      <c r="A26" s="3" t="s">
        <v>3</v>
      </c>
      <c r="B26" s="4" t="s">
        <v>4</v>
      </c>
      <c r="C26" s="4" t="s">
        <v>53</v>
      </c>
      <c r="D26" s="4" t="s">
        <v>55</v>
      </c>
      <c r="E26" s="4" t="s">
        <v>56</v>
      </c>
      <c r="F26" s="4" t="s">
        <v>57</v>
      </c>
      <c r="G26" s="4" t="s">
        <v>15</v>
      </c>
      <c r="H26" s="4" t="s">
        <v>16</v>
      </c>
    </row>
    <row r="27" spans="1:8" ht="16.5" thickBot="1" x14ac:dyDescent="0.3">
      <c r="A27" s="3"/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6">
        <v>6</v>
      </c>
      <c r="H27" s="6">
        <v>7</v>
      </c>
    </row>
    <row r="28" spans="1:8" ht="16.5" thickBot="1" x14ac:dyDescent="0.3">
      <c r="A28" s="7">
        <v>922</v>
      </c>
      <c r="B28" s="46" t="s">
        <v>44</v>
      </c>
      <c r="C28" s="40">
        <v>0</v>
      </c>
      <c r="D28" s="40">
        <v>50000</v>
      </c>
      <c r="E28" s="40">
        <v>50000</v>
      </c>
      <c r="F28" s="40">
        <v>0</v>
      </c>
      <c r="G28" s="19">
        <f t="shared" ref="G28:G31" si="10">F28/D28*100</f>
        <v>0</v>
      </c>
      <c r="H28" s="19">
        <f t="shared" ref="H28:H31" si="11">F28/E28*100</f>
        <v>0</v>
      </c>
    </row>
    <row r="29" spans="1:8" ht="16.5" thickBot="1" x14ac:dyDescent="0.3">
      <c r="A29" s="7"/>
      <c r="B29" s="8"/>
      <c r="C29" s="40">
        <v>0</v>
      </c>
      <c r="D29" s="40">
        <v>0</v>
      </c>
      <c r="E29" s="40">
        <v>0</v>
      </c>
      <c r="F29" s="40">
        <v>0</v>
      </c>
      <c r="G29" s="19" t="e">
        <f t="shared" si="10"/>
        <v>#DIV/0!</v>
      </c>
      <c r="H29" s="19" t="e">
        <f t="shared" si="11"/>
        <v>#DIV/0!</v>
      </c>
    </row>
    <row r="30" spans="1:8" ht="16.5" thickBot="1" x14ac:dyDescent="0.3">
      <c r="A30" s="7"/>
      <c r="B30" s="8"/>
      <c r="C30" s="40">
        <v>0</v>
      </c>
      <c r="D30" s="40">
        <v>0</v>
      </c>
      <c r="E30" s="40">
        <v>0</v>
      </c>
      <c r="F30" s="40">
        <v>0</v>
      </c>
      <c r="G30" s="19" t="e">
        <f t="shared" si="10"/>
        <v>#DIV/0!</v>
      </c>
      <c r="H30" s="19" t="e">
        <f t="shared" si="11"/>
        <v>#DIV/0!</v>
      </c>
    </row>
    <row r="31" spans="1:8" ht="16.5" thickBot="1" x14ac:dyDescent="0.3">
      <c r="A31" s="7"/>
      <c r="B31" s="8" t="s">
        <v>6</v>
      </c>
      <c r="C31" s="41">
        <f>SUM(C28:C30)</f>
        <v>0</v>
      </c>
      <c r="D31" s="41">
        <f>SUM(D28:D30)</f>
        <v>50000</v>
      </c>
      <c r="E31" s="41">
        <f>SUM(E28:E30)</f>
        <v>50000</v>
      </c>
      <c r="F31" s="41">
        <f>SUM(F28:F30)</f>
        <v>0</v>
      </c>
      <c r="G31" s="19">
        <f t="shared" si="10"/>
        <v>0</v>
      </c>
      <c r="H31" s="19">
        <f t="shared" si="11"/>
        <v>0</v>
      </c>
    </row>
    <row r="32" spans="1:8" ht="16.5" thickBot="1" x14ac:dyDescent="0.3">
      <c r="A32" s="76" t="s">
        <v>8</v>
      </c>
      <c r="B32" s="78"/>
      <c r="C32" s="78"/>
      <c r="D32" s="78"/>
      <c r="E32" s="78"/>
      <c r="F32" s="78"/>
      <c r="G32" s="78"/>
      <c r="H32" s="77"/>
    </row>
    <row r="33" spans="1:8" ht="32.25" thickBot="1" x14ac:dyDescent="0.3">
      <c r="A33" s="3" t="s">
        <v>3</v>
      </c>
      <c r="B33" s="4" t="s">
        <v>4</v>
      </c>
      <c r="C33" s="4" t="s">
        <v>53</v>
      </c>
      <c r="D33" s="4" t="s">
        <v>55</v>
      </c>
      <c r="E33" s="4" t="s">
        <v>56</v>
      </c>
      <c r="F33" s="4" t="s">
        <v>57</v>
      </c>
      <c r="G33" s="4" t="s">
        <v>15</v>
      </c>
      <c r="H33" s="4" t="s">
        <v>16</v>
      </c>
    </row>
    <row r="34" spans="1:8" ht="16.5" thickBot="1" x14ac:dyDescent="0.3">
      <c r="A34" s="5"/>
      <c r="B34" s="6">
        <v>1</v>
      </c>
      <c r="C34" s="6">
        <v>2</v>
      </c>
      <c r="D34" s="6">
        <v>3</v>
      </c>
      <c r="E34" s="6">
        <v>4</v>
      </c>
      <c r="F34" s="6">
        <v>5</v>
      </c>
      <c r="G34" s="6">
        <v>6</v>
      </c>
      <c r="H34" s="6">
        <v>7</v>
      </c>
    </row>
    <row r="35" spans="1:8" ht="16.5" thickBot="1" x14ac:dyDescent="0.3">
      <c r="A35" s="7"/>
      <c r="B35" s="8"/>
      <c r="C35" s="40">
        <v>0</v>
      </c>
      <c r="D35" s="40">
        <v>0</v>
      </c>
      <c r="E35" s="40">
        <v>0</v>
      </c>
      <c r="F35" s="40">
        <v>0</v>
      </c>
      <c r="G35" s="19" t="e">
        <f t="shared" ref="G35:G39" si="12">F35/D35*100</f>
        <v>#DIV/0!</v>
      </c>
      <c r="H35" s="19" t="e">
        <f t="shared" ref="H35:H39" si="13">F35/E35*100</f>
        <v>#DIV/0!</v>
      </c>
    </row>
    <row r="36" spans="1:8" ht="16.5" thickBot="1" x14ac:dyDescent="0.3">
      <c r="A36" s="7">
        <v>652</v>
      </c>
      <c r="B36" s="46" t="s">
        <v>42</v>
      </c>
      <c r="C36" s="40">
        <v>33080</v>
      </c>
      <c r="D36" s="40">
        <v>85000</v>
      </c>
      <c r="E36" s="40">
        <v>85000</v>
      </c>
      <c r="F36" s="40">
        <v>57684</v>
      </c>
      <c r="G36" s="19">
        <f t="shared" si="12"/>
        <v>67.863529411764716</v>
      </c>
      <c r="H36" s="19">
        <f t="shared" si="13"/>
        <v>67.863529411764716</v>
      </c>
    </row>
    <row r="37" spans="1:8" ht="16.5" thickBot="1" x14ac:dyDescent="0.3">
      <c r="A37" s="7"/>
      <c r="B37" s="8"/>
      <c r="C37" s="40">
        <v>0</v>
      </c>
      <c r="D37" s="40">
        <v>0</v>
      </c>
      <c r="E37" s="40">
        <v>0</v>
      </c>
      <c r="F37" s="40">
        <v>0</v>
      </c>
      <c r="G37" s="19" t="e">
        <f t="shared" si="12"/>
        <v>#DIV/0!</v>
      </c>
      <c r="H37" s="19" t="e">
        <f t="shared" si="13"/>
        <v>#DIV/0!</v>
      </c>
    </row>
    <row r="38" spans="1:8" ht="16.5" thickBot="1" x14ac:dyDescent="0.3">
      <c r="A38" s="7"/>
      <c r="B38" s="8"/>
      <c r="C38" s="40">
        <v>0</v>
      </c>
      <c r="D38" s="40">
        <v>0</v>
      </c>
      <c r="E38" s="40">
        <v>0</v>
      </c>
      <c r="F38" s="40">
        <v>0</v>
      </c>
      <c r="G38" s="19" t="e">
        <f t="shared" si="12"/>
        <v>#DIV/0!</v>
      </c>
      <c r="H38" s="19" t="e">
        <f t="shared" si="13"/>
        <v>#DIV/0!</v>
      </c>
    </row>
    <row r="39" spans="1:8" ht="16.5" thickBot="1" x14ac:dyDescent="0.3">
      <c r="A39" s="7"/>
      <c r="B39" s="8" t="s">
        <v>18</v>
      </c>
      <c r="C39" s="43">
        <f>SUM(C35:C38)</f>
        <v>33080</v>
      </c>
      <c r="D39" s="43">
        <f>SUM(D35:D38)</f>
        <v>85000</v>
      </c>
      <c r="E39" s="43">
        <f>SUM(E35:E38)</f>
        <v>85000</v>
      </c>
      <c r="F39" s="43">
        <f>SUM(F35:F38)</f>
        <v>57684</v>
      </c>
      <c r="G39" s="19">
        <f t="shared" si="12"/>
        <v>67.863529411764716</v>
      </c>
      <c r="H39" s="19">
        <f t="shared" si="13"/>
        <v>67.863529411764716</v>
      </c>
    </row>
    <row r="40" spans="1:8" ht="16.5" thickBot="1" x14ac:dyDescent="0.3">
      <c r="A40" s="76" t="s">
        <v>19</v>
      </c>
      <c r="B40" s="78"/>
      <c r="C40" s="78"/>
      <c r="D40" s="78"/>
      <c r="E40" s="78"/>
      <c r="F40" s="78"/>
      <c r="G40" s="78"/>
      <c r="H40" s="77"/>
    </row>
    <row r="41" spans="1:8" ht="32.25" thickBot="1" x14ac:dyDescent="0.3">
      <c r="A41" s="3" t="s">
        <v>3</v>
      </c>
      <c r="B41" s="4" t="s">
        <v>4</v>
      </c>
      <c r="C41" s="4" t="s">
        <v>53</v>
      </c>
      <c r="D41" s="4" t="s">
        <v>55</v>
      </c>
      <c r="E41" s="4" t="s">
        <v>56</v>
      </c>
      <c r="F41" s="4" t="s">
        <v>57</v>
      </c>
      <c r="G41" s="4" t="s">
        <v>15</v>
      </c>
      <c r="H41" s="4" t="s">
        <v>16</v>
      </c>
    </row>
    <row r="42" spans="1:8" ht="16.5" thickBot="1" x14ac:dyDescent="0.3">
      <c r="A42" s="5"/>
      <c r="B42" s="6">
        <v>1</v>
      </c>
      <c r="C42" s="6">
        <v>2</v>
      </c>
      <c r="D42" s="6">
        <v>3</v>
      </c>
      <c r="E42" s="6">
        <v>4</v>
      </c>
      <c r="F42" s="6">
        <v>5</v>
      </c>
      <c r="G42" s="6">
        <v>6</v>
      </c>
      <c r="H42" s="6">
        <v>7</v>
      </c>
    </row>
    <row r="43" spans="1:8" ht="16.5" thickBot="1" x14ac:dyDescent="0.3">
      <c r="A43" s="7">
        <v>922</v>
      </c>
      <c r="B43" s="46" t="s">
        <v>44</v>
      </c>
      <c r="C43" s="40">
        <v>0</v>
      </c>
      <c r="D43" s="40">
        <v>0</v>
      </c>
      <c r="E43" s="40">
        <v>1000</v>
      </c>
      <c r="F43" s="40">
        <v>0</v>
      </c>
      <c r="G43" s="19" t="e">
        <f t="shared" ref="G43:G44" si="14">F43/D43*100</f>
        <v>#DIV/0!</v>
      </c>
      <c r="H43" s="19">
        <f t="shared" ref="H43:H44" si="15">F43/E43*100</f>
        <v>0</v>
      </c>
    </row>
    <row r="44" spans="1:8" ht="16.5" thickBot="1" x14ac:dyDescent="0.3">
      <c r="A44" s="7"/>
      <c r="B44" s="8" t="s">
        <v>6</v>
      </c>
      <c r="C44" s="43">
        <f>C43</f>
        <v>0</v>
      </c>
      <c r="D44" s="43">
        <f t="shared" ref="D44:F44" si="16">D43</f>
        <v>0</v>
      </c>
      <c r="E44" s="43">
        <f t="shared" si="16"/>
        <v>1000</v>
      </c>
      <c r="F44" s="43">
        <f t="shared" si="16"/>
        <v>0</v>
      </c>
      <c r="G44" s="19" t="e">
        <f t="shared" si="14"/>
        <v>#DIV/0!</v>
      </c>
      <c r="H44" s="19">
        <f t="shared" si="15"/>
        <v>0</v>
      </c>
    </row>
    <row r="45" spans="1:8" ht="16.5" thickBot="1" x14ac:dyDescent="0.3">
      <c r="A45" s="76" t="s">
        <v>10</v>
      </c>
      <c r="B45" s="78"/>
      <c r="C45" s="78"/>
      <c r="D45" s="78"/>
      <c r="E45" s="78"/>
      <c r="F45" s="78"/>
      <c r="G45" s="78"/>
      <c r="H45" s="77"/>
    </row>
    <row r="46" spans="1:8" ht="32.25" thickBot="1" x14ac:dyDescent="0.3">
      <c r="A46" s="3" t="s">
        <v>3</v>
      </c>
      <c r="B46" s="4" t="s">
        <v>4</v>
      </c>
      <c r="C46" s="4" t="s">
        <v>53</v>
      </c>
      <c r="D46" s="4" t="s">
        <v>55</v>
      </c>
      <c r="E46" s="4" t="s">
        <v>56</v>
      </c>
      <c r="F46" s="4" t="s">
        <v>57</v>
      </c>
      <c r="G46" s="4" t="s">
        <v>15</v>
      </c>
      <c r="H46" s="4" t="s">
        <v>16</v>
      </c>
    </row>
    <row r="47" spans="1:8" ht="16.5" thickBot="1" x14ac:dyDescent="0.3">
      <c r="A47" s="5"/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</row>
    <row r="48" spans="1:8" ht="16.5" thickBot="1" x14ac:dyDescent="0.3">
      <c r="A48" s="7">
        <v>631</v>
      </c>
      <c r="B48" s="46" t="s">
        <v>52</v>
      </c>
      <c r="C48" s="40">
        <v>0</v>
      </c>
      <c r="D48" s="40">
        <v>0</v>
      </c>
      <c r="E48" s="40">
        <v>0</v>
      </c>
      <c r="F48" s="40">
        <v>0</v>
      </c>
      <c r="G48" s="19" t="e">
        <f t="shared" ref="G48:G55" si="17">F48/D48*100</f>
        <v>#DIV/0!</v>
      </c>
      <c r="H48" s="19" t="e">
        <f t="shared" ref="H48:H55" si="18">F48/E48*100</f>
        <v>#DIV/0!</v>
      </c>
    </row>
    <row r="49" spans="1:8" ht="32.25" thickBot="1" x14ac:dyDescent="0.3">
      <c r="A49" s="7">
        <v>632</v>
      </c>
      <c r="B49" s="46" t="s">
        <v>45</v>
      </c>
      <c r="C49" s="40">
        <v>0</v>
      </c>
      <c r="D49" s="40">
        <v>0</v>
      </c>
      <c r="E49" s="40">
        <v>0</v>
      </c>
      <c r="F49" s="40">
        <v>0</v>
      </c>
      <c r="G49" s="19" t="e">
        <f t="shared" si="17"/>
        <v>#DIV/0!</v>
      </c>
      <c r="H49" s="19" t="e">
        <f t="shared" si="18"/>
        <v>#DIV/0!</v>
      </c>
    </row>
    <row r="50" spans="1:8" ht="16.5" thickBot="1" x14ac:dyDescent="0.3">
      <c r="A50" s="7">
        <v>633</v>
      </c>
      <c r="B50" s="46" t="s">
        <v>46</v>
      </c>
      <c r="C50" s="40">
        <v>0</v>
      </c>
      <c r="D50" s="40">
        <v>0</v>
      </c>
      <c r="E50" s="40">
        <v>0</v>
      </c>
      <c r="F50" s="40">
        <v>0</v>
      </c>
      <c r="G50" s="19" t="e">
        <f t="shared" si="17"/>
        <v>#DIV/0!</v>
      </c>
      <c r="H50" s="19" t="e">
        <f t="shared" si="18"/>
        <v>#DIV/0!</v>
      </c>
    </row>
    <row r="51" spans="1:8" ht="16.5" thickBot="1" x14ac:dyDescent="0.3">
      <c r="A51" s="7">
        <v>634</v>
      </c>
      <c r="B51" s="46" t="s">
        <v>47</v>
      </c>
      <c r="C51" s="40">
        <v>0</v>
      </c>
      <c r="D51" s="40">
        <v>0</v>
      </c>
      <c r="E51" s="40">
        <v>0</v>
      </c>
      <c r="F51" s="40">
        <v>0</v>
      </c>
      <c r="G51" s="19" t="e">
        <f t="shared" si="17"/>
        <v>#DIV/0!</v>
      </c>
      <c r="H51" s="19" t="e">
        <f t="shared" si="18"/>
        <v>#DIV/0!</v>
      </c>
    </row>
    <row r="52" spans="1:8" ht="32.25" thickBot="1" x14ac:dyDescent="0.3">
      <c r="A52" s="7">
        <v>636</v>
      </c>
      <c r="B52" s="46" t="s">
        <v>48</v>
      </c>
      <c r="C52" s="40">
        <f>7500887.99+30000</f>
        <v>7530887.9900000002</v>
      </c>
      <c r="D52" s="40">
        <f>7100400+60000</f>
        <v>7160400</v>
      </c>
      <c r="E52" s="40">
        <f>7421400+70000</f>
        <v>7491400</v>
      </c>
      <c r="F52" s="40">
        <f>7600356.89+60000+10964.17</f>
        <v>7671321.0599999996</v>
      </c>
      <c r="G52" s="19">
        <f t="shared" si="17"/>
        <v>107.13537037037038</v>
      </c>
      <c r="H52" s="19">
        <f t="shared" si="18"/>
        <v>102.40170141762555</v>
      </c>
    </row>
    <row r="53" spans="1:8" ht="16.5" thickBot="1" x14ac:dyDescent="0.3">
      <c r="A53" s="7">
        <v>638</v>
      </c>
      <c r="B53" s="46" t="s">
        <v>49</v>
      </c>
      <c r="C53" s="40">
        <f>4+121764.49</f>
        <v>121768.49</v>
      </c>
      <c r="D53" s="40">
        <f>42785+5</f>
        <v>42790</v>
      </c>
      <c r="E53" s="40">
        <f>22790</f>
        <v>22790</v>
      </c>
      <c r="F53" s="40">
        <f>54358.31+2.78</f>
        <v>54361.09</v>
      </c>
      <c r="G53" s="19">
        <f t="shared" si="17"/>
        <v>127.0415751343772</v>
      </c>
      <c r="H53" s="19">
        <f t="shared" si="18"/>
        <v>238.5304519526108</v>
      </c>
    </row>
    <row r="54" spans="1:8" ht="32.25" thickBot="1" x14ac:dyDescent="0.3">
      <c r="A54" s="7">
        <v>639</v>
      </c>
      <c r="B54" s="46" t="s">
        <v>50</v>
      </c>
      <c r="C54" s="40">
        <v>0</v>
      </c>
      <c r="D54" s="40">
        <v>0</v>
      </c>
      <c r="E54" s="40">
        <v>0</v>
      </c>
      <c r="F54" s="40">
        <v>0</v>
      </c>
      <c r="G54" s="19" t="e">
        <f t="shared" si="17"/>
        <v>#DIV/0!</v>
      </c>
      <c r="H54" s="19" t="e">
        <f t="shared" si="18"/>
        <v>#DIV/0!</v>
      </c>
    </row>
    <row r="55" spans="1:8" ht="16.5" thickBot="1" x14ac:dyDescent="0.3">
      <c r="A55" s="7"/>
      <c r="B55" s="8" t="s">
        <v>6</v>
      </c>
      <c r="C55" s="43">
        <f>SUM(C48:C54)</f>
        <v>7652656.4800000004</v>
      </c>
      <c r="D55" s="43">
        <f>SUM(D48:D54)</f>
        <v>7203190</v>
      </c>
      <c r="E55" s="43">
        <f>SUM(E48:E54)</f>
        <v>7514190</v>
      </c>
      <c r="F55" s="43">
        <f>SUM(F48:F54)</f>
        <v>7725682.1499999994</v>
      </c>
      <c r="G55" s="19">
        <f t="shared" si="17"/>
        <v>107.25362165929262</v>
      </c>
      <c r="H55" s="19">
        <f t="shared" si="18"/>
        <v>102.81457016657815</v>
      </c>
    </row>
    <row r="56" spans="1:8" ht="16.5" thickBot="1" x14ac:dyDescent="0.3">
      <c r="A56" s="76" t="s">
        <v>20</v>
      </c>
      <c r="B56" s="78"/>
      <c r="C56" s="78"/>
      <c r="D56" s="78"/>
      <c r="E56" s="78"/>
      <c r="F56" s="78"/>
      <c r="G56" s="78"/>
      <c r="H56" s="77"/>
    </row>
    <row r="57" spans="1:8" ht="32.25" thickBot="1" x14ac:dyDescent="0.3">
      <c r="A57" s="3" t="s">
        <v>3</v>
      </c>
      <c r="B57" s="4" t="s">
        <v>4</v>
      </c>
      <c r="C57" s="4" t="s">
        <v>53</v>
      </c>
      <c r="D57" s="4" t="s">
        <v>55</v>
      </c>
      <c r="E57" s="4" t="s">
        <v>56</v>
      </c>
      <c r="F57" s="4" t="s">
        <v>57</v>
      </c>
      <c r="G57" s="4" t="s">
        <v>15</v>
      </c>
      <c r="H57" s="4" t="s">
        <v>16</v>
      </c>
    </row>
    <row r="58" spans="1:8" ht="16.5" thickBot="1" x14ac:dyDescent="0.3">
      <c r="A58" s="5"/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>
        <v>6</v>
      </c>
      <c r="H58" s="6">
        <v>7</v>
      </c>
    </row>
    <row r="59" spans="1:8" ht="16.5" thickBot="1" x14ac:dyDescent="0.3">
      <c r="A59" s="7">
        <v>922</v>
      </c>
      <c r="B59" s="46" t="s">
        <v>44</v>
      </c>
      <c r="C59" s="40">
        <v>0</v>
      </c>
      <c r="D59" s="40">
        <v>350000</v>
      </c>
      <c r="E59" s="40">
        <f>384890+7102.25</f>
        <v>391992.25</v>
      </c>
      <c r="F59" s="40"/>
      <c r="G59" s="19">
        <f t="shared" ref="G59:G61" si="19">F59/D59*100</f>
        <v>0</v>
      </c>
      <c r="H59" s="19">
        <f t="shared" ref="H59:H61" si="20">F59/E59*100</f>
        <v>0</v>
      </c>
    </row>
    <row r="60" spans="1:8" ht="16.5" thickBot="1" x14ac:dyDescent="0.3">
      <c r="A60" s="7"/>
      <c r="B60" s="8"/>
      <c r="C60" s="40">
        <v>0</v>
      </c>
      <c r="D60" s="40">
        <v>0</v>
      </c>
      <c r="E60" s="40">
        <v>0</v>
      </c>
      <c r="F60" s="40">
        <v>0</v>
      </c>
      <c r="G60" s="19" t="e">
        <f t="shared" si="19"/>
        <v>#DIV/0!</v>
      </c>
      <c r="H60" s="19" t="e">
        <f t="shared" si="20"/>
        <v>#DIV/0!</v>
      </c>
    </row>
    <row r="61" spans="1:8" ht="16.5" thickBot="1" x14ac:dyDescent="0.3">
      <c r="A61" s="7"/>
      <c r="B61" s="8" t="s">
        <v>6</v>
      </c>
      <c r="C61" s="43">
        <f>SUM(C59:C60)</f>
        <v>0</v>
      </c>
      <c r="D61" s="43">
        <f>SUM(D59:D60)</f>
        <v>350000</v>
      </c>
      <c r="E61" s="43">
        <f>SUM(E59:E60)</f>
        <v>391992.25</v>
      </c>
      <c r="F61" s="43">
        <f>SUM(F59:F60)</f>
        <v>0</v>
      </c>
      <c r="G61" s="19">
        <f t="shared" si="19"/>
        <v>0</v>
      </c>
      <c r="H61" s="19">
        <f t="shared" si="20"/>
        <v>0</v>
      </c>
    </row>
    <row r="62" spans="1:8" ht="16.5" thickBot="1" x14ac:dyDescent="0.3">
      <c r="A62" s="76" t="s">
        <v>11</v>
      </c>
      <c r="B62" s="78"/>
      <c r="C62" s="78"/>
      <c r="D62" s="78"/>
      <c r="E62" s="78"/>
      <c r="F62" s="78"/>
      <c r="G62" s="78"/>
      <c r="H62" s="77"/>
    </row>
    <row r="63" spans="1:8" ht="32.25" thickBot="1" x14ac:dyDescent="0.3">
      <c r="A63" s="3" t="s">
        <v>3</v>
      </c>
      <c r="B63" s="4" t="s">
        <v>4</v>
      </c>
      <c r="C63" s="4" t="s">
        <v>53</v>
      </c>
      <c r="D63" s="4" t="s">
        <v>55</v>
      </c>
      <c r="E63" s="4" t="s">
        <v>56</v>
      </c>
      <c r="F63" s="4" t="s">
        <v>57</v>
      </c>
      <c r="G63" s="4" t="s">
        <v>15</v>
      </c>
      <c r="H63" s="4" t="s">
        <v>16</v>
      </c>
    </row>
    <row r="64" spans="1:8" ht="16.5" thickBot="1" x14ac:dyDescent="0.3">
      <c r="A64" s="5"/>
      <c r="B64" s="6">
        <v>1</v>
      </c>
      <c r="C64" s="6">
        <v>2</v>
      </c>
      <c r="D64" s="6">
        <v>3</v>
      </c>
      <c r="E64" s="6">
        <v>4</v>
      </c>
      <c r="F64" s="6">
        <v>5</v>
      </c>
      <c r="G64" s="6">
        <v>6</v>
      </c>
      <c r="H64" s="6">
        <v>7</v>
      </c>
    </row>
    <row r="65" spans="1:8" ht="32.25" thickBot="1" x14ac:dyDescent="0.3">
      <c r="A65" s="7">
        <v>663</v>
      </c>
      <c r="B65" s="46" t="s">
        <v>51</v>
      </c>
      <c r="C65" s="40">
        <v>9650</v>
      </c>
      <c r="D65" s="40">
        <v>4000</v>
      </c>
      <c r="E65" s="40">
        <v>8430</v>
      </c>
      <c r="F65" s="40">
        <v>6430.71</v>
      </c>
      <c r="G65" s="19">
        <f t="shared" ref="G65:G67" si="21">F65/D65*100</f>
        <v>160.76775000000001</v>
      </c>
      <c r="H65" s="19">
        <f t="shared" ref="H65:H67" si="22">F65/E65*100</f>
        <v>76.283629893238441</v>
      </c>
    </row>
    <row r="66" spans="1:8" ht="16.5" thickBot="1" x14ac:dyDescent="0.3">
      <c r="A66" s="7"/>
      <c r="B66" s="8"/>
      <c r="C66" s="40">
        <v>0</v>
      </c>
      <c r="D66" s="40">
        <v>0</v>
      </c>
      <c r="E66" s="40">
        <v>0</v>
      </c>
      <c r="F66" s="40">
        <v>0</v>
      </c>
      <c r="G66" s="19" t="e">
        <f t="shared" si="21"/>
        <v>#DIV/0!</v>
      </c>
      <c r="H66" s="19" t="e">
        <f t="shared" si="22"/>
        <v>#DIV/0!</v>
      </c>
    </row>
    <row r="67" spans="1:8" ht="16.5" thickBot="1" x14ac:dyDescent="0.3">
      <c r="A67" s="7"/>
      <c r="B67" s="8" t="s">
        <v>6</v>
      </c>
      <c r="C67" s="43">
        <f>SUM(C65:C66)</f>
        <v>9650</v>
      </c>
      <c r="D67" s="43">
        <f>SUM(D65:D66)</f>
        <v>4000</v>
      </c>
      <c r="E67" s="43">
        <f>SUM(E65:E66)</f>
        <v>8430</v>
      </c>
      <c r="F67" s="43">
        <f>SUM(F65:F66)</f>
        <v>6430.71</v>
      </c>
      <c r="G67" s="19">
        <f t="shared" si="21"/>
        <v>160.76775000000001</v>
      </c>
      <c r="H67" s="19">
        <f t="shared" si="22"/>
        <v>76.283629893238441</v>
      </c>
    </row>
    <row r="68" spans="1:8" ht="16.5" thickBot="1" x14ac:dyDescent="0.3">
      <c r="A68" s="76" t="s">
        <v>21</v>
      </c>
      <c r="B68" s="78"/>
      <c r="C68" s="78"/>
      <c r="D68" s="78"/>
      <c r="E68" s="78"/>
      <c r="F68" s="78"/>
      <c r="G68" s="78"/>
      <c r="H68" s="77"/>
    </row>
    <row r="69" spans="1:8" ht="32.25" thickBot="1" x14ac:dyDescent="0.3">
      <c r="A69" s="3" t="s">
        <v>3</v>
      </c>
      <c r="B69" s="4" t="s">
        <v>4</v>
      </c>
      <c r="C69" s="4" t="s">
        <v>53</v>
      </c>
      <c r="D69" s="4" t="s">
        <v>55</v>
      </c>
      <c r="E69" s="4" t="s">
        <v>56</v>
      </c>
      <c r="F69" s="4" t="s">
        <v>57</v>
      </c>
      <c r="G69" s="4" t="s">
        <v>15</v>
      </c>
      <c r="H69" s="4" t="s">
        <v>16</v>
      </c>
    </row>
    <row r="70" spans="1:8" ht="16.5" thickBot="1" x14ac:dyDescent="0.3">
      <c r="A70" s="5"/>
      <c r="B70" s="6">
        <v>1</v>
      </c>
      <c r="C70" s="6">
        <v>2</v>
      </c>
      <c r="D70" s="6">
        <v>3</v>
      </c>
      <c r="E70" s="6">
        <v>4</v>
      </c>
      <c r="F70" s="6">
        <v>5</v>
      </c>
      <c r="G70" s="6">
        <v>6</v>
      </c>
      <c r="H70" s="6">
        <v>7</v>
      </c>
    </row>
    <row r="71" spans="1:8" ht="16.5" thickBot="1" x14ac:dyDescent="0.3">
      <c r="A71" s="7">
        <v>922</v>
      </c>
      <c r="B71" s="46" t="s">
        <v>44</v>
      </c>
      <c r="C71" s="40">
        <v>0</v>
      </c>
      <c r="D71" s="40">
        <v>15000</v>
      </c>
      <c r="E71" s="40">
        <v>10000</v>
      </c>
      <c r="F71" s="40">
        <v>0</v>
      </c>
      <c r="G71" s="19">
        <f t="shared" ref="G71:G73" si="23">F71/D71*100</f>
        <v>0</v>
      </c>
      <c r="H71" s="19">
        <f t="shared" ref="H71:H73" si="24">F71/E71*100</f>
        <v>0</v>
      </c>
    </row>
    <row r="72" spans="1:8" ht="16.5" thickBot="1" x14ac:dyDescent="0.3">
      <c r="A72" s="7"/>
      <c r="B72" s="8"/>
      <c r="C72" s="40">
        <v>0</v>
      </c>
      <c r="D72" s="40">
        <v>0</v>
      </c>
      <c r="E72" s="40">
        <v>0</v>
      </c>
      <c r="F72" s="40">
        <v>0</v>
      </c>
      <c r="G72" s="19" t="e">
        <f t="shared" si="23"/>
        <v>#DIV/0!</v>
      </c>
      <c r="H72" s="19" t="e">
        <f t="shared" si="24"/>
        <v>#DIV/0!</v>
      </c>
    </row>
    <row r="73" spans="1:8" ht="16.5" thickBot="1" x14ac:dyDescent="0.3">
      <c r="A73" s="7"/>
      <c r="B73" s="8" t="s">
        <v>6</v>
      </c>
      <c r="C73" s="43">
        <f>SUM(C71:C72)</f>
        <v>0</v>
      </c>
      <c r="D73" s="43">
        <f>SUM(D71:D72)</f>
        <v>15000</v>
      </c>
      <c r="E73" s="43">
        <f>SUM(E71:E72)</f>
        <v>10000</v>
      </c>
      <c r="F73" s="43">
        <f>SUM(F71:F72)</f>
        <v>0</v>
      </c>
      <c r="G73" s="19">
        <f t="shared" si="23"/>
        <v>0</v>
      </c>
      <c r="H73" s="19">
        <f t="shared" si="24"/>
        <v>0</v>
      </c>
    </row>
    <row r="74" spans="1:8" ht="16.5" thickBot="1" x14ac:dyDescent="0.3">
      <c r="A74" s="76" t="s">
        <v>12</v>
      </c>
      <c r="B74" s="78"/>
      <c r="C74" s="78"/>
      <c r="D74" s="78"/>
      <c r="E74" s="78"/>
      <c r="F74" s="78"/>
      <c r="G74" s="78"/>
      <c r="H74" s="77"/>
    </row>
    <row r="75" spans="1:8" ht="32.25" thickBot="1" x14ac:dyDescent="0.3">
      <c r="A75" s="3" t="s">
        <v>3</v>
      </c>
      <c r="B75" s="4" t="s">
        <v>4</v>
      </c>
      <c r="C75" s="4" t="s">
        <v>53</v>
      </c>
      <c r="D75" s="4" t="s">
        <v>55</v>
      </c>
      <c r="E75" s="4" t="s">
        <v>56</v>
      </c>
      <c r="F75" s="4" t="s">
        <v>57</v>
      </c>
      <c r="G75" s="4" t="s">
        <v>15</v>
      </c>
      <c r="H75" s="4" t="s">
        <v>16</v>
      </c>
    </row>
    <row r="76" spans="1:8" ht="16.5" thickBot="1" x14ac:dyDescent="0.3">
      <c r="A76" s="5"/>
      <c r="B76" s="6">
        <v>1</v>
      </c>
      <c r="C76" s="6">
        <v>2</v>
      </c>
      <c r="D76" s="6">
        <v>3</v>
      </c>
      <c r="E76" s="6">
        <v>4</v>
      </c>
      <c r="F76" s="6">
        <v>5</v>
      </c>
      <c r="G76" s="6">
        <v>6</v>
      </c>
      <c r="H76" s="6">
        <v>7</v>
      </c>
    </row>
    <row r="77" spans="1:8" ht="16.5" thickBot="1" x14ac:dyDescent="0.3">
      <c r="A77" s="7"/>
      <c r="B77" s="8"/>
      <c r="C77" s="20">
        <v>0</v>
      </c>
      <c r="D77" s="20">
        <v>0</v>
      </c>
      <c r="E77" s="20">
        <v>0</v>
      </c>
      <c r="F77" s="20">
        <v>0</v>
      </c>
      <c r="G77" s="19" t="e">
        <f t="shared" ref="G77:G80" si="25">F77/D77*100</f>
        <v>#DIV/0!</v>
      </c>
      <c r="H77" s="19" t="e">
        <f t="shared" ref="H77:H80" si="26">F77/E77*100</f>
        <v>#DIV/0!</v>
      </c>
    </row>
    <row r="78" spans="1:8" ht="16.5" thickBot="1" x14ac:dyDescent="0.3">
      <c r="A78" s="7"/>
      <c r="B78" s="8"/>
      <c r="C78" s="20">
        <v>0</v>
      </c>
      <c r="D78" s="20">
        <v>0</v>
      </c>
      <c r="E78" s="20">
        <v>0</v>
      </c>
      <c r="F78" s="20">
        <v>0</v>
      </c>
      <c r="G78" s="19" t="e">
        <f t="shared" si="25"/>
        <v>#DIV/0!</v>
      </c>
      <c r="H78" s="19" t="e">
        <f t="shared" si="26"/>
        <v>#DIV/0!</v>
      </c>
    </row>
    <row r="79" spans="1:8" ht="16.5" thickBot="1" x14ac:dyDescent="0.3">
      <c r="A79" s="7"/>
      <c r="B79" s="8"/>
      <c r="C79" s="20">
        <v>0</v>
      </c>
      <c r="D79" s="20">
        <v>0</v>
      </c>
      <c r="E79" s="20">
        <v>0</v>
      </c>
      <c r="F79" s="20">
        <v>0</v>
      </c>
      <c r="G79" s="19" t="e">
        <f t="shared" si="25"/>
        <v>#DIV/0!</v>
      </c>
      <c r="H79" s="19" t="e">
        <f t="shared" si="26"/>
        <v>#DIV/0!</v>
      </c>
    </row>
    <row r="80" spans="1:8" ht="16.5" thickBot="1" x14ac:dyDescent="0.3">
      <c r="A80" s="7"/>
      <c r="B80" s="8" t="s">
        <v>6</v>
      </c>
      <c r="C80" s="28">
        <f>SUM(C77:C79)</f>
        <v>0</v>
      </c>
      <c r="D80" s="28">
        <f>SUM(D77:D79)</f>
        <v>0</v>
      </c>
      <c r="E80" s="28">
        <f>SUM(E77:E79)</f>
        <v>0</v>
      </c>
      <c r="F80" s="28">
        <f>SUM(F77:F79)</f>
        <v>0</v>
      </c>
      <c r="G80" s="19" t="e">
        <f t="shared" si="25"/>
        <v>#DIV/0!</v>
      </c>
      <c r="H80" s="19" t="e">
        <f t="shared" si="26"/>
        <v>#DIV/0!</v>
      </c>
    </row>
    <row r="81" spans="1:8" ht="16.5" thickBot="1" x14ac:dyDescent="0.3">
      <c r="A81" s="1"/>
      <c r="B81" s="12"/>
      <c r="C81" s="2"/>
      <c r="D81" s="2"/>
      <c r="E81" s="2"/>
      <c r="F81" s="2"/>
      <c r="G81" s="2"/>
      <c r="H81" s="8"/>
    </row>
    <row r="82" spans="1:8" ht="32.25" thickBot="1" x14ac:dyDescent="0.3">
      <c r="A82" s="76" t="s">
        <v>1</v>
      </c>
      <c r="B82" s="77"/>
      <c r="C82" s="22" t="s">
        <v>53</v>
      </c>
      <c r="D82" s="22" t="s">
        <v>55</v>
      </c>
      <c r="E82" s="22" t="s">
        <v>56</v>
      </c>
      <c r="F82" s="22" t="s">
        <v>57</v>
      </c>
      <c r="G82" s="22" t="s">
        <v>17</v>
      </c>
      <c r="H82" s="22" t="s">
        <v>17</v>
      </c>
    </row>
    <row r="83" spans="1:8" ht="16.5" thickBot="1" x14ac:dyDescent="0.3">
      <c r="A83" s="5"/>
      <c r="B83" s="6">
        <v>1</v>
      </c>
      <c r="C83" s="6">
        <v>2</v>
      </c>
      <c r="D83" s="6">
        <v>3</v>
      </c>
      <c r="E83" s="6">
        <v>4</v>
      </c>
      <c r="F83" s="6">
        <v>5</v>
      </c>
      <c r="G83" s="6">
        <v>6</v>
      </c>
      <c r="H83" s="6">
        <v>7</v>
      </c>
    </row>
    <row r="84" spans="1:8" ht="16.5" thickBot="1" x14ac:dyDescent="0.3">
      <c r="A84" s="13"/>
      <c r="B84" s="14" t="s">
        <v>6</v>
      </c>
      <c r="C84" s="32">
        <f>C91</f>
        <v>0</v>
      </c>
      <c r="D84" s="32">
        <f t="shared" ref="D84:F84" si="27">D91</f>
        <v>0</v>
      </c>
      <c r="E84" s="32">
        <f t="shared" si="27"/>
        <v>0</v>
      </c>
      <c r="F84" s="32">
        <f t="shared" si="27"/>
        <v>0</v>
      </c>
      <c r="G84" s="19" t="e">
        <f t="shared" ref="G84" si="28">F84/D84*100</f>
        <v>#DIV/0!</v>
      </c>
      <c r="H84" s="19" t="e">
        <f t="shared" ref="H84" si="29">F84/E84*100</f>
        <v>#DIV/0!</v>
      </c>
    </row>
    <row r="85" spans="1:8" ht="16.5" thickBot="1" x14ac:dyDescent="0.3">
      <c r="A85" s="76" t="s">
        <v>12</v>
      </c>
      <c r="B85" s="78"/>
      <c r="C85" s="78"/>
      <c r="D85" s="78"/>
      <c r="E85" s="78"/>
      <c r="F85" s="78"/>
      <c r="G85" s="78"/>
      <c r="H85" s="77"/>
    </row>
    <row r="86" spans="1:8" ht="32.25" thickBot="1" x14ac:dyDescent="0.3">
      <c r="A86" s="3" t="s">
        <v>3</v>
      </c>
      <c r="B86" s="4" t="s">
        <v>4</v>
      </c>
      <c r="C86" s="4" t="s">
        <v>53</v>
      </c>
      <c r="D86" s="4" t="s">
        <v>55</v>
      </c>
      <c r="E86" s="4" t="s">
        <v>56</v>
      </c>
      <c r="F86" s="4" t="s">
        <v>57</v>
      </c>
      <c r="G86" s="4" t="s">
        <v>15</v>
      </c>
      <c r="H86" s="4" t="s">
        <v>16</v>
      </c>
    </row>
    <row r="87" spans="1:8" ht="16.5" thickBot="1" x14ac:dyDescent="0.3">
      <c r="A87" s="5"/>
      <c r="B87" s="6">
        <v>1</v>
      </c>
      <c r="C87" s="6">
        <v>2</v>
      </c>
      <c r="D87" s="6">
        <v>3</v>
      </c>
      <c r="E87" s="6">
        <v>4</v>
      </c>
      <c r="F87" s="6">
        <v>5</v>
      </c>
      <c r="G87" s="6">
        <v>6</v>
      </c>
      <c r="H87" s="6">
        <v>7</v>
      </c>
    </row>
    <row r="88" spans="1:8" ht="16.5" thickBot="1" x14ac:dyDescent="0.3">
      <c r="A88" s="7"/>
      <c r="B88" s="8"/>
      <c r="C88" s="20">
        <v>0</v>
      </c>
      <c r="D88" s="20">
        <v>0</v>
      </c>
      <c r="E88" s="20">
        <v>0</v>
      </c>
      <c r="F88" s="20">
        <v>0</v>
      </c>
      <c r="G88" s="19" t="e">
        <f t="shared" ref="G88:G91" si="30">F88/D88*100</f>
        <v>#DIV/0!</v>
      </c>
      <c r="H88" s="19" t="e">
        <f t="shared" ref="H88:H91" si="31">F88/E88*100</f>
        <v>#DIV/0!</v>
      </c>
    </row>
    <row r="89" spans="1:8" ht="16.5" thickBot="1" x14ac:dyDescent="0.3">
      <c r="A89" s="7"/>
      <c r="B89" s="8"/>
      <c r="C89" s="20">
        <v>0</v>
      </c>
      <c r="D89" s="20">
        <v>0</v>
      </c>
      <c r="E89" s="20">
        <v>0</v>
      </c>
      <c r="F89" s="20">
        <v>0</v>
      </c>
      <c r="G89" s="19" t="e">
        <f t="shared" si="30"/>
        <v>#DIV/0!</v>
      </c>
      <c r="H89" s="19" t="e">
        <f t="shared" si="31"/>
        <v>#DIV/0!</v>
      </c>
    </row>
    <row r="90" spans="1:8" ht="16.5" thickBot="1" x14ac:dyDescent="0.3">
      <c r="A90" s="7"/>
      <c r="B90" s="8"/>
      <c r="C90" s="20">
        <v>0</v>
      </c>
      <c r="D90" s="20">
        <v>0</v>
      </c>
      <c r="E90" s="20">
        <v>0</v>
      </c>
      <c r="F90" s="20">
        <v>0</v>
      </c>
      <c r="G90" s="19" t="e">
        <f t="shared" si="30"/>
        <v>#DIV/0!</v>
      </c>
      <c r="H90" s="19" t="e">
        <f t="shared" si="31"/>
        <v>#DIV/0!</v>
      </c>
    </row>
    <row r="91" spans="1:8" ht="16.5" thickBot="1" x14ac:dyDescent="0.3">
      <c r="A91" s="7"/>
      <c r="B91" s="8" t="s">
        <v>6</v>
      </c>
      <c r="C91" s="28">
        <f>SUM(C88:C90)</f>
        <v>0</v>
      </c>
      <c r="D91" s="28">
        <f>SUM(D88:D90)</f>
        <v>0</v>
      </c>
      <c r="E91" s="28">
        <f>SUM(E88:E90)</f>
        <v>0</v>
      </c>
      <c r="F91" s="28">
        <f>SUM(F88:F90)</f>
        <v>0</v>
      </c>
      <c r="G91" s="19" t="e">
        <f t="shared" si="30"/>
        <v>#DIV/0!</v>
      </c>
      <c r="H91" s="19" t="e">
        <f t="shared" si="31"/>
        <v>#DIV/0!</v>
      </c>
    </row>
  </sheetData>
  <mergeCells count="15">
    <mergeCell ref="A82:B82"/>
    <mergeCell ref="A85:H85"/>
    <mergeCell ref="A17:H17"/>
    <mergeCell ref="A32:H32"/>
    <mergeCell ref="A45:H45"/>
    <mergeCell ref="A25:H25"/>
    <mergeCell ref="A62:H62"/>
    <mergeCell ref="A3:H3"/>
    <mergeCell ref="A4:B4"/>
    <mergeCell ref="A7:B7"/>
    <mergeCell ref="A10:H10"/>
    <mergeCell ref="A74:H74"/>
    <mergeCell ref="A40:H40"/>
    <mergeCell ref="A56:H56"/>
    <mergeCell ref="A68:H68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7"/>
  <sheetViews>
    <sheetView topLeftCell="A5" workbookViewId="0">
      <selection activeCell="L20" sqref="L20"/>
    </sheetView>
  </sheetViews>
  <sheetFormatPr defaultRowHeight="15" x14ac:dyDescent="0.25"/>
  <cols>
    <col min="2" max="2" width="44.5703125" customWidth="1"/>
    <col min="3" max="3" width="16" customWidth="1"/>
    <col min="4" max="4" width="16.28515625" customWidth="1"/>
    <col min="5" max="5" width="15.5703125" customWidth="1"/>
    <col min="6" max="6" width="16.28515625" customWidth="1"/>
  </cols>
  <sheetData>
    <row r="1" spans="1:8" ht="15.75" x14ac:dyDescent="0.25">
      <c r="A1" s="15" t="s">
        <v>13</v>
      </c>
      <c r="B1" s="15"/>
      <c r="C1" s="16" t="s">
        <v>38</v>
      </c>
      <c r="D1" s="17"/>
      <c r="E1" s="17"/>
      <c r="F1" s="17"/>
      <c r="G1" s="17"/>
      <c r="H1" s="18"/>
    </row>
    <row r="2" spans="1:8" ht="15.75" thickBot="1" x14ac:dyDescent="0.3">
      <c r="C2" s="37"/>
      <c r="D2" s="37"/>
      <c r="E2" s="37"/>
    </row>
    <row r="3" spans="1:8" ht="16.5" thickBot="1" x14ac:dyDescent="0.3">
      <c r="A3" s="73" t="s">
        <v>54</v>
      </c>
      <c r="B3" s="74"/>
      <c r="C3" s="74"/>
      <c r="D3" s="74"/>
      <c r="E3" s="74"/>
      <c r="F3" s="74"/>
      <c r="G3" s="74"/>
      <c r="H3" s="75"/>
    </row>
    <row r="4" spans="1:8" ht="36.75" customHeight="1" thickBot="1" x14ac:dyDescent="0.3">
      <c r="A4" s="76" t="s">
        <v>14</v>
      </c>
      <c r="B4" s="77"/>
      <c r="C4" s="22" t="s">
        <v>53</v>
      </c>
      <c r="D4" s="22" t="s">
        <v>55</v>
      </c>
      <c r="E4" s="22" t="s">
        <v>56</v>
      </c>
      <c r="F4" s="22" t="s">
        <v>57</v>
      </c>
      <c r="G4" s="22" t="s">
        <v>15</v>
      </c>
      <c r="H4" s="22" t="s">
        <v>16</v>
      </c>
    </row>
    <row r="5" spans="1:8" ht="16.5" customHeight="1" thickBot="1" x14ac:dyDescent="0.3">
      <c r="A5" s="29"/>
      <c r="B5" s="30"/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ht="16.5" thickBot="1" x14ac:dyDescent="0.3">
      <c r="A6" s="9"/>
      <c r="B6" s="11" t="s">
        <v>6</v>
      </c>
      <c r="C6" s="38">
        <f>C9</f>
        <v>8420460.3999999985</v>
      </c>
      <c r="D6" s="38">
        <f t="shared" ref="D6:H6" si="0">D9</f>
        <v>8883556</v>
      </c>
      <c r="E6" s="38">
        <f>E9</f>
        <v>9107080.25</v>
      </c>
      <c r="F6" s="38">
        <f t="shared" si="0"/>
        <v>8893712.1300000008</v>
      </c>
      <c r="G6" s="38">
        <f t="shared" si="0"/>
        <v>100.11432505181486</v>
      </c>
      <c r="H6" s="38">
        <f t="shared" si="0"/>
        <v>97.657118262463982</v>
      </c>
    </row>
    <row r="7" spans="1:8" ht="37.5" customHeight="1" thickBot="1" x14ac:dyDescent="0.3">
      <c r="A7" s="76" t="s">
        <v>37</v>
      </c>
      <c r="B7" s="77"/>
      <c r="C7" s="22" t="s">
        <v>53</v>
      </c>
      <c r="D7" s="22" t="s">
        <v>55</v>
      </c>
      <c r="E7" s="22" t="s">
        <v>56</v>
      </c>
      <c r="F7" s="22" t="s">
        <v>57</v>
      </c>
      <c r="G7" s="22" t="s">
        <v>15</v>
      </c>
      <c r="H7" s="22" t="s">
        <v>16</v>
      </c>
    </row>
    <row r="8" spans="1:8" ht="16.5" customHeight="1" thickBot="1" x14ac:dyDescent="0.3">
      <c r="A8" s="29"/>
      <c r="B8" s="31"/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</row>
    <row r="9" spans="1:8" ht="16.5" thickBot="1" x14ac:dyDescent="0.3">
      <c r="A9" s="9"/>
      <c r="B9" s="10" t="s">
        <v>6</v>
      </c>
      <c r="C9" s="39">
        <f>C29+C49+C69+C89+C109+C129+C149+C169+C189+C209</f>
        <v>8420460.3999999985</v>
      </c>
      <c r="D9" s="39">
        <f>D29+D49+D69+D89+D109+D129+D149+D169+D189+D209</f>
        <v>8883556</v>
      </c>
      <c r="E9" s="39">
        <f>E29+E49+E69+E89+E109+E129+E149+E169+E189+E209</f>
        <v>9107080.25</v>
      </c>
      <c r="F9" s="39">
        <f>F29+F49+F69+F89+F109+F129+F149+F169+F189+F209</f>
        <v>8893712.1300000008</v>
      </c>
      <c r="G9" s="19">
        <f t="shared" ref="G9" si="1">F9/D9*100</f>
        <v>100.11432505181486</v>
      </c>
      <c r="H9" s="19">
        <f t="shared" ref="H9" si="2">F9/E9*100</f>
        <v>97.657118262463982</v>
      </c>
    </row>
    <row r="10" spans="1:8" ht="16.5" thickBot="1" x14ac:dyDescent="0.3">
      <c r="A10" s="76" t="s">
        <v>2</v>
      </c>
      <c r="B10" s="78"/>
      <c r="C10" s="78"/>
      <c r="D10" s="78"/>
      <c r="E10" s="78"/>
      <c r="F10" s="78"/>
      <c r="G10" s="78"/>
      <c r="H10" s="77"/>
    </row>
    <row r="11" spans="1:8" ht="48.75" customHeight="1" thickBot="1" x14ac:dyDescent="0.3">
      <c r="A11" s="3" t="s">
        <v>3</v>
      </c>
      <c r="B11" s="4" t="s">
        <v>4</v>
      </c>
      <c r="C11" s="4" t="s">
        <v>53</v>
      </c>
      <c r="D11" s="4" t="s">
        <v>55</v>
      </c>
      <c r="E11" s="4" t="s">
        <v>56</v>
      </c>
      <c r="F11" s="4" t="s">
        <v>57</v>
      </c>
      <c r="G11" s="4" t="s">
        <v>15</v>
      </c>
      <c r="H11" s="4" t="s">
        <v>16</v>
      </c>
    </row>
    <row r="12" spans="1:8" ht="16.5" thickBot="1" x14ac:dyDescent="0.3">
      <c r="A12" s="33"/>
      <c r="B12" s="34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</row>
    <row r="13" spans="1:8" ht="16.5" thickBot="1" x14ac:dyDescent="0.3">
      <c r="A13" s="1">
        <v>311</v>
      </c>
      <c r="B13" s="35" t="s">
        <v>24</v>
      </c>
      <c r="C13" s="40">
        <v>19921.560000000001</v>
      </c>
      <c r="D13" s="40">
        <v>27000</v>
      </c>
      <c r="E13" s="40">
        <v>15000</v>
      </c>
      <c r="F13" s="40">
        <v>18847</v>
      </c>
      <c r="G13" s="19">
        <f t="shared" ref="G13:G29" si="3">F13/D13*100</f>
        <v>69.803703703703704</v>
      </c>
      <c r="H13" s="19">
        <f t="shared" ref="H13:H29" si="4">F13/E13*100</f>
        <v>125.64666666666666</v>
      </c>
    </row>
    <row r="14" spans="1:8" ht="16.5" thickBot="1" x14ac:dyDescent="0.3">
      <c r="A14" s="1">
        <v>312</v>
      </c>
      <c r="B14" s="35" t="s">
        <v>25</v>
      </c>
      <c r="C14" s="40">
        <v>0</v>
      </c>
      <c r="D14" s="40">
        <v>0</v>
      </c>
      <c r="E14" s="40">
        <v>0</v>
      </c>
      <c r="F14" s="40">
        <v>0</v>
      </c>
      <c r="G14" s="19" t="e">
        <f t="shared" si="3"/>
        <v>#DIV/0!</v>
      </c>
      <c r="H14" s="19" t="e">
        <f t="shared" si="4"/>
        <v>#DIV/0!</v>
      </c>
    </row>
    <row r="15" spans="1:8" ht="16.5" thickBot="1" x14ac:dyDescent="0.3">
      <c r="A15" s="1">
        <v>313</v>
      </c>
      <c r="B15" s="35" t="s">
        <v>26</v>
      </c>
      <c r="C15" s="40">
        <v>0</v>
      </c>
      <c r="D15" s="40">
        <v>0</v>
      </c>
      <c r="E15" s="40">
        <v>0</v>
      </c>
      <c r="F15" s="40">
        <v>0</v>
      </c>
      <c r="G15" s="19" t="e">
        <f t="shared" si="3"/>
        <v>#DIV/0!</v>
      </c>
      <c r="H15" s="19" t="e">
        <f t="shared" si="4"/>
        <v>#DIV/0!</v>
      </c>
    </row>
    <row r="16" spans="1:8" ht="16.5" thickBot="1" x14ac:dyDescent="0.3">
      <c r="A16" s="1">
        <v>321</v>
      </c>
      <c r="B16" s="35" t="s">
        <v>27</v>
      </c>
      <c r="C16" s="40">
        <v>287952.53000000003</v>
      </c>
      <c r="D16" s="40">
        <f>20000+240000+10000+5000</f>
        <v>275000</v>
      </c>
      <c r="E16" s="40">
        <f>5262+2400+9600+24775.96+270000+2100</f>
        <v>314137.96000000002</v>
      </c>
      <c r="F16" s="40">
        <f>29242.75+309285.89+2100+6262+2400+9600</f>
        <v>358890.64</v>
      </c>
      <c r="G16" s="19">
        <f t="shared" si="3"/>
        <v>130.5056872727273</v>
      </c>
      <c r="H16" s="19">
        <f t="shared" si="4"/>
        <v>114.24618661176764</v>
      </c>
    </row>
    <row r="17" spans="1:8" ht="16.5" thickBot="1" x14ac:dyDescent="0.3">
      <c r="A17" s="1">
        <v>322</v>
      </c>
      <c r="B17" s="35" t="s">
        <v>28</v>
      </c>
      <c r="C17" s="40">
        <v>171830.26</v>
      </c>
      <c r="D17" s="40">
        <f>194700</f>
        <v>194700</v>
      </c>
      <c r="E17" s="40">
        <f>22900+23000+17700+35000+53000+5500+6000+4100+1996+760</f>
        <v>169956</v>
      </c>
      <c r="F17" s="40">
        <f>20160.3+22868.91+19839.73+25088.5+33260.15+5095.08+5229.85+4498.24+1996+760</f>
        <v>138796.75999999998</v>
      </c>
      <c r="G17" s="19">
        <f t="shared" si="3"/>
        <v>71.287498715973285</v>
      </c>
      <c r="H17" s="19">
        <f t="shared" si="4"/>
        <v>81.666290098613743</v>
      </c>
    </row>
    <row r="18" spans="1:8" ht="16.5" thickBot="1" x14ac:dyDescent="0.3">
      <c r="A18" s="1">
        <v>323</v>
      </c>
      <c r="B18" s="36" t="s">
        <v>29</v>
      </c>
      <c r="C18" s="40">
        <v>198303.13</v>
      </c>
      <c r="D18" s="40">
        <f>178566+245000</f>
        <v>423566</v>
      </c>
      <c r="E18" s="40">
        <f>29300+4200+1000+18000+11054+25000+95180+7500+10000+1200+1000.36+149000</f>
        <v>352434.36</v>
      </c>
      <c r="F18" s="40">
        <f>26173.15+3620.7+663.4+29527.49+10074+23343.09+79644.84+7641+9075+1055+1550.36+4000</f>
        <v>196368.02999999997</v>
      </c>
      <c r="G18" s="19">
        <f t="shared" si="3"/>
        <v>46.360668703342569</v>
      </c>
      <c r="H18" s="19">
        <f t="shared" si="4"/>
        <v>55.717617884930391</v>
      </c>
    </row>
    <row r="19" spans="1:8" ht="16.5" customHeight="1" thickBot="1" x14ac:dyDescent="0.3">
      <c r="A19" s="7">
        <v>324</v>
      </c>
      <c r="B19" s="36" t="s">
        <v>30</v>
      </c>
      <c r="C19" s="40">
        <v>0</v>
      </c>
      <c r="D19" s="40">
        <v>0</v>
      </c>
      <c r="E19" s="40">
        <v>0</v>
      </c>
      <c r="F19" s="40">
        <v>0</v>
      </c>
      <c r="G19" s="19" t="e">
        <f t="shared" si="3"/>
        <v>#DIV/0!</v>
      </c>
      <c r="H19" s="19" t="e">
        <f t="shared" si="4"/>
        <v>#DIV/0!</v>
      </c>
    </row>
    <row r="20" spans="1:8" ht="16.5" thickBot="1" x14ac:dyDescent="0.3">
      <c r="A20" s="7">
        <v>329</v>
      </c>
      <c r="B20" s="35" t="s">
        <v>31</v>
      </c>
      <c r="C20" s="40">
        <v>1142.73</v>
      </c>
      <c r="D20" s="40">
        <v>3000</v>
      </c>
      <c r="E20" s="40">
        <f>729.68+1130+1080</f>
        <v>2939.68</v>
      </c>
      <c r="F20" s="40">
        <f>729.68+1373.75+1080</f>
        <v>3183.43</v>
      </c>
      <c r="G20" s="19">
        <f t="shared" si="3"/>
        <v>106.11433333333333</v>
      </c>
      <c r="H20" s="19">
        <f t="shared" si="4"/>
        <v>108.29171882653894</v>
      </c>
    </row>
    <row r="21" spans="1:8" ht="16.5" thickBot="1" x14ac:dyDescent="0.3">
      <c r="A21" s="7">
        <v>343</v>
      </c>
      <c r="B21" s="35" t="s">
        <v>32</v>
      </c>
      <c r="C21" s="40">
        <v>5535.53</v>
      </c>
      <c r="D21" s="40">
        <v>5100</v>
      </c>
      <c r="E21" s="40">
        <v>6000</v>
      </c>
      <c r="F21" s="40">
        <f>6430.1+2.9</f>
        <v>6433</v>
      </c>
      <c r="G21" s="19">
        <f t="shared" si="3"/>
        <v>126.13725490196079</v>
      </c>
      <c r="H21" s="19">
        <f t="shared" si="4"/>
        <v>107.21666666666667</v>
      </c>
    </row>
    <row r="22" spans="1:8" ht="16.5" thickBot="1" x14ac:dyDescent="0.3">
      <c r="A22" s="7"/>
      <c r="B22" s="36"/>
      <c r="C22" s="40">
        <v>0</v>
      </c>
      <c r="D22" s="40">
        <v>0</v>
      </c>
      <c r="E22" s="40">
        <v>0</v>
      </c>
      <c r="F22" s="40">
        <v>0</v>
      </c>
      <c r="G22" s="19" t="e">
        <f t="shared" si="3"/>
        <v>#DIV/0!</v>
      </c>
      <c r="H22" s="19" t="e">
        <f t="shared" si="4"/>
        <v>#DIV/0!</v>
      </c>
    </row>
    <row r="23" spans="1:8" ht="16.5" thickBot="1" x14ac:dyDescent="0.3">
      <c r="A23" s="7">
        <v>421</v>
      </c>
      <c r="B23" s="35" t="s">
        <v>33</v>
      </c>
      <c r="C23" s="40">
        <v>0</v>
      </c>
      <c r="D23" s="40">
        <v>0</v>
      </c>
      <c r="E23" s="40">
        <v>0</v>
      </c>
      <c r="F23" s="40">
        <v>0</v>
      </c>
      <c r="G23" s="19" t="e">
        <f t="shared" si="3"/>
        <v>#DIV/0!</v>
      </c>
      <c r="H23" s="19" t="e">
        <f t="shared" si="4"/>
        <v>#DIV/0!</v>
      </c>
    </row>
    <row r="24" spans="1:8" ht="16.5" thickBot="1" x14ac:dyDescent="0.3">
      <c r="A24" s="7">
        <v>422</v>
      </c>
      <c r="B24" s="35" t="s">
        <v>34</v>
      </c>
      <c r="C24" s="40">
        <v>41238.620000000003</v>
      </c>
      <c r="D24" s="40">
        <f>38000+100000</f>
        <v>138000</v>
      </c>
      <c r="E24" s="40">
        <f>14000+120000</f>
        <v>134000</v>
      </c>
      <c r="F24" s="40">
        <f>11796.14+20000</f>
        <v>31796.14</v>
      </c>
      <c r="G24" s="19">
        <f t="shared" si="3"/>
        <v>23.040681159420291</v>
      </c>
      <c r="H24" s="19">
        <f t="shared" si="4"/>
        <v>23.728462686567163</v>
      </c>
    </row>
    <row r="25" spans="1:8" ht="16.5" thickBot="1" x14ac:dyDescent="0.3">
      <c r="A25" s="7">
        <v>423</v>
      </c>
      <c r="B25" s="35" t="s">
        <v>35</v>
      </c>
      <c r="C25" s="40">
        <v>0</v>
      </c>
      <c r="D25" s="40">
        <v>0</v>
      </c>
      <c r="E25" s="40">
        <v>0</v>
      </c>
      <c r="F25" s="40">
        <v>0</v>
      </c>
      <c r="G25" s="19" t="e">
        <f t="shared" si="3"/>
        <v>#DIV/0!</v>
      </c>
      <c r="H25" s="19" t="e">
        <f t="shared" si="4"/>
        <v>#DIV/0!</v>
      </c>
    </row>
    <row r="26" spans="1:8" ht="32.25" thickBot="1" x14ac:dyDescent="0.3">
      <c r="A26" s="7">
        <v>424</v>
      </c>
      <c r="B26" s="36" t="s">
        <v>36</v>
      </c>
      <c r="C26" s="40">
        <v>893.2</v>
      </c>
      <c r="D26" s="40">
        <v>2000</v>
      </c>
      <c r="E26" s="40">
        <v>0</v>
      </c>
      <c r="F26" s="40">
        <v>0</v>
      </c>
      <c r="G26" s="19">
        <f t="shared" si="3"/>
        <v>0</v>
      </c>
      <c r="H26" s="19" t="e">
        <f t="shared" si="4"/>
        <v>#DIV/0!</v>
      </c>
    </row>
    <row r="27" spans="1:8" ht="16.5" thickBot="1" x14ac:dyDescent="0.3">
      <c r="A27" s="7">
        <v>454</v>
      </c>
      <c r="B27" s="8"/>
      <c r="C27" s="40"/>
      <c r="D27" s="40">
        <v>0</v>
      </c>
      <c r="E27" s="40"/>
      <c r="F27" s="40"/>
      <c r="G27" s="19" t="e">
        <f t="shared" si="3"/>
        <v>#DIV/0!</v>
      </c>
      <c r="H27" s="19" t="e">
        <f t="shared" si="4"/>
        <v>#DIV/0!</v>
      </c>
    </row>
    <row r="28" spans="1:8" ht="16.5" thickBot="1" x14ac:dyDescent="0.3">
      <c r="A28" s="7">
        <v>9221</v>
      </c>
      <c r="B28" s="8" t="s">
        <v>58</v>
      </c>
      <c r="C28" s="40">
        <v>0</v>
      </c>
      <c r="D28" s="40">
        <v>0</v>
      </c>
      <c r="E28" s="40"/>
      <c r="F28" s="40">
        <v>25642.65</v>
      </c>
      <c r="G28" s="19" t="e">
        <f t="shared" si="3"/>
        <v>#DIV/0!</v>
      </c>
      <c r="H28" s="19" t="e">
        <f t="shared" si="4"/>
        <v>#DIV/0!</v>
      </c>
    </row>
    <row r="29" spans="1:8" ht="16.5" thickBot="1" x14ac:dyDescent="0.3">
      <c r="A29" s="7"/>
      <c r="B29" s="8" t="s">
        <v>6</v>
      </c>
      <c r="C29" s="41">
        <f>SUM(C13:C28)</f>
        <v>726817.55999999994</v>
      </c>
      <c r="D29" s="41">
        <f>SUM(D13:D28)</f>
        <v>1068366</v>
      </c>
      <c r="E29" s="41">
        <f>SUM(E13:E28)</f>
        <v>994468.00000000012</v>
      </c>
      <c r="F29" s="41">
        <f>SUM(F13:F28)</f>
        <v>779957.65</v>
      </c>
      <c r="G29" s="19">
        <f t="shared" si="3"/>
        <v>73.00472403651932</v>
      </c>
      <c r="H29" s="19">
        <f t="shared" si="4"/>
        <v>78.429637756066555</v>
      </c>
    </row>
    <row r="30" spans="1:8" ht="16.5" customHeight="1" thickBot="1" x14ac:dyDescent="0.3">
      <c r="A30" s="76" t="s">
        <v>7</v>
      </c>
      <c r="B30" s="78"/>
      <c r="C30" s="78"/>
      <c r="D30" s="78"/>
      <c r="E30" s="78"/>
      <c r="F30" s="78"/>
      <c r="G30" s="78"/>
      <c r="H30" s="77"/>
    </row>
    <row r="31" spans="1:8" ht="47.25" customHeight="1" thickBot="1" x14ac:dyDescent="0.3">
      <c r="A31" s="3" t="s">
        <v>3</v>
      </c>
      <c r="B31" s="4" t="s">
        <v>4</v>
      </c>
      <c r="C31" s="4" t="s">
        <v>53</v>
      </c>
      <c r="D31" s="4" t="s">
        <v>55</v>
      </c>
      <c r="E31" s="4" t="s">
        <v>56</v>
      </c>
      <c r="F31" s="4" t="s">
        <v>57</v>
      </c>
      <c r="G31" s="4" t="s">
        <v>15</v>
      </c>
      <c r="H31" s="4" t="s">
        <v>16</v>
      </c>
    </row>
    <row r="32" spans="1:8" ht="16.5" thickBot="1" x14ac:dyDescent="0.3">
      <c r="A32" s="5"/>
      <c r="B32" s="6">
        <v>1</v>
      </c>
      <c r="C32" s="6">
        <v>2</v>
      </c>
      <c r="D32" s="6">
        <v>3</v>
      </c>
      <c r="E32" s="6">
        <v>4</v>
      </c>
      <c r="F32" s="6">
        <v>5</v>
      </c>
      <c r="G32" s="6">
        <v>6</v>
      </c>
      <c r="H32" s="6">
        <v>7</v>
      </c>
    </row>
    <row r="33" spans="1:8" ht="16.5" thickBot="1" x14ac:dyDescent="0.3">
      <c r="A33" s="1">
        <v>311</v>
      </c>
      <c r="B33" s="35" t="s">
        <v>24</v>
      </c>
      <c r="C33" s="40">
        <v>0</v>
      </c>
      <c r="D33" s="40">
        <v>0</v>
      </c>
      <c r="E33" s="40">
        <v>0</v>
      </c>
      <c r="F33" s="40">
        <v>0</v>
      </c>
      <c r="G33" s="19" t="e">
        <f t="shared" ref="G33:G49" si="5">F33/D33*100</f>
        <v>#DIV/0!</v>
      </c>
      <c r="H33" s="19" t="e">
        <f t="shared" ref="H33:H49" si="6">F33/E33*100</f>
        <v>#DIV/0!</v>
      </c>
    </row>
    <row r="34" spans="1:8" ht="16.5" thickBot="1" x14ac:dyDescent="0.3">
      <c r="A34" s="1">
        <v>312</v>
      </c>
      <c r="B34" s="35" t="s">
        <v>25</v>
      </c>
      <c r="C34" s="40">
        <v>0</v>
      </c>
      <c r="D34" s="40">
        <v>1000</v>
      </c>
      <c r="E34" s="40">
        <v>2500</v>
      </c>
      <c r="F34" s="40">
        <v>0</v>
      </c>
      <c r="G34" s="19">
        <f t="shared" si="5"/>
        <v>0</v>
      </c>
      <c r="H34" s="19">
        <f t="shared" si="6"/>
        <v>0</v>
      </c>
    </row>
    <row r="35" spans="1:8" ht="16.5" thickBot="1" x14ac:dyDescent="0.3">
      <c r="A35" s="1">
        <v>313</v>
      </c>
      <c r="B35" s="35" t="s">
        <v>26</v>
      </c>
      <c r="C35" s="40">
        <v>0</v>
      </c>
      <c r="D35" s="40">
        <v>0</v>
      </c>
      <c r="E35" s="40">
        <v>0</v>
      </c>
      <c r="F35" s="40">
        <v>0</v>
      </c>
      <c r="G35" s="19" t="e">
        <f t="shared" si="5"/>
        <v>#DIV/0!</v>
      </c>
      <c r="H35" s="19" t="e">
        <f t="shared" si="6"/>
        <v>#DIV/0!</v>
      </c>
    </row>
    <row r="36" spans="1:8" ht="16.5" thickBot="1" x14ac:dyDescent="0.3">
      <c r="A36" s="1">
        <v>321</v>
      </c>
      <c r="B36" s="35" t="s">
        <v>27</v>
      </c>
      <c r="C36" s="40">
        <v>0</v>
      </c>
      <c r="D36" s="40">
        <v>5000</v>
      </c>
      <c r="E36" s="40">
        <v>5000</v>
      </c>
      <c r="F36" s="40">
        <v>36223.25</v>
      </c>
      <c r="G36" s="19">
        <f t="shared" si="5"/>
        <v>724.46500000000003</v>
      </c>
      <c r="H36" s="19">
        <f t="shared" si="6"/>
        <v>724.46500000000003</v>
      </c>
    </row>
    <row r="37" spans="1:8" ht="16.5" customHeight="1" thickBot="1" x14ac:dyDescent="0.3">
      <c r="A37" s="1">
        <v>322</v>
      </c>
      <c r="B37" s="35" t="s">
        <v>28</v>
      </c>
      <c r="C37" s="40">
        <v>1808.8</v>
      </c>
      <c r="D37" s="40">
        <v>27500</v>
      </c>
      <c r="E37" s="40">
        <f>21500</f>
        <v>21500</v>
      </c>
      <c r="F37" s="40">
        <f>3326.3+531.09+120</f>
        <v>3977.3900000000003</v>
      </c>
      <c r="G37" s="19">
        <f t="shared" si="5"/>
        <v>14.463236363636364</v>
      </c>
      <c r="H37" s="19">
        <f t="shared" si="6"/>
        <v>18.499488372093026</v>
      </c>
    </row>
    <row r="38" spans="1:8" ht="16.5" customHeight="1" thickBot="1" x14ac:dyDescent="0.3">
      <c r="A38" s="1">
        <v>323</v>
      </c>
      <c r="B38" s="36" t="s">
        <v>29</v>
      </c>
      <c r="C38" s="40">
        <v>37294.65</v>
      </c>
      <c r="D38" s="40">
        <v>90500</v>
      </c>
      <c r="E38" s="40">
        <f>500+500+200+15000+1300+21000+3500+2000</f>
        <v>44000</v>
      </c>
      <c r="F38" s="40">
        <f>44133.39+2257.1+1425</f>
        <v>47815.49</v>
      </c>
      <c r="G38" s="19">
        <f t="shared" si="5"/>
        <v>52.834795580110494</v>
      </c>
      <c r="H38" s="19">
        <f t="shared" si="6"/>
        <v>108.67156818181817</v>
      </c>
    </row>
    <row r="39" spans="1:8" ht="16.5" customHeight="1" thickBot="1" x14ac:dyDescent="0.3">
      <c r="A39" s="7">
        <v>324</v>
      </c>
      <c r="B39" s="36" t="s">
        <v>30</v>
      </c>
      <c r="C39" s="40">
        <v>0</v>
      </c>
      <c r="D39" s="40">
        <v>0</v>
      </c>
      <c r="E39" s="40">
        <v>0</v>
      </c>
      <c r="F39" s="40">
        <v>0</v>
      </c>
      <c r="G39" s="19" t="e">
        <f t="shared" si="5"/>
        <v>#DIV/0!</v>
      </c>
      <c r="H39" s="19" t="e">
        <f t="shared" si="6"/>
        <v>#DIV/0!</v>
      </c>
    </row>
    <row r="40" spans="1:8" ht="16.5" thickBot="1" x14ac:dyDescent="0.3">
      <c r="A40" s="7">
        <v>329</v>
      </c>
      <c r="B40" s="35" t="s">
        <v>31</v>
      </c>
      <c r="C40" s="40">
        <v>4652.16</v>
      </c>
      <c r="D40" s="40">
        <v>5000</v>
      </c>
      <c r="E40" s="40">
        <f>1200+3800</f>
        <v>5000</v>
      </c>
      <c r="F40" s="40">
        <f>635+3924.83</f>
        <v>4559.83</v>
      </c>
      <c r="G40" s="19">
        <f t="shared" si="5"/>
        <v>91.196599999999989</v>
      </c>
      <c r="H40" s="19">
        <f t="shared" si="6"/>
        <v>91.196599999999989</v>
      </c>
    </row>
    <row r="41" spans="1:8" ht="16.5" thickBot="1" x14ac:dyDescent="0.3">
      <c r="A41" s="7">
        <v>343</v>
      </c>
      <c r="B41" s="35" t="s">
        <v>32</v>
      </c>
      <c r="C41" s="40">
        <v>1500</v>
      </c>
      <c r="D41" s="40">
        <v>2000</v>
      </c>
      <c r="E41" s="40">
        <v>2000</v>
      </c>
      <c r="F41" s="40">
        <f>3001.45</f>
        <v>3001.45</v>
      </c>
      <c r="G41" s="19">
        <f t="shared" si="5"/>
        <v>150.07249999999999</v>
      </c>
      <c r="H41" s="19">
        <f t="shared" si="6"/>
        <v>150.07249999999999</v>
      </c>
    </row>
    <row r="42" spans="1:8" ht="16.5" customHeight="1" thickBot="1" x14ac:dyDescent="0.3">
      <c r="A42" s="7"/>
      <c r="B42" s="36"/>
      <c r="C42" s="40">
        <v>0</v>
      </c>
      <c r="D42" s="40">
        <v>0</v>
      </c>
      <c r="E42" s="40">
        <v>0</v>
      </c>
      <c r="F42" s="40">
        <v>0</v>
      </c>
      <c r="G42" s="19" t="e">
        <f t="shared" si="5"/>
        <v>#DIV/0!</v>
      </c>
      <c r="H42" s="19" t="e">
        <f t="shared" si="6"/>
        <v>#DIV/0!</v>
      </c>
    </row>
    <row r="43" spans="1:8" ht="16.5" thickBot="1" x14ac:dyDescent="0.3">
      <c r="A43" s="7">
        <v>421</v>
      </c>
      <c r="B43" s="35" t="s">
        <v>33</v>
      </c>
      <c r="C43" s="40">
        <v>0</v>
      </c>
      <c r="D43" s="40">
        <v>0</v>
      </c>
      <c r="E43" s="40">
        <v>0</v>
      </c>
      <c r="F43" s="40">
        <v>0</v>
      </c>
      <c r="G43" s="19" t="e">
        <f t="shared" si="5"/>
        <v>#DIV/0!</v>
      </c>
      <c r="H43" s="19" t="e">
        <f t="shared" si="6"/>
        <v>#DIV/0!</v>
      </c>
    </row>
    <row r="44" spans="1:8" ht="16.5" thickBot="1" x14ac:dyDescent="0.3">
      <c r="A44" s="7">
        <v>422</v>
      </c>
      <c r="B44" s="35" t="s">
        <v>34</v>
      </c>
      <c r="C44" s="40">
        <v>0</v>
      </c>
      <c r="D44" s="40">
        <v>24000</v>
      </c>
      <c r="E44" s="40">
        <v>19000</v>
      </c>
      <c r="F44" s="40">
        <v>0</v>
      </c>
      <c r="G44" s="19">
        <f t="shared" si="5"/>
        <v>0</v>
      </c>
      <c r="H44" s="19">
        <f t="shared" si="6"/>
        <v>0</v>
      </c>
    </row>
    <row r="45" spans="1:8" ht="16.5" thickBot="1" x14ac:dyDescent="0.3">
      <c r="A45" s="7">
        <v>423</v>
      </c>
      <c r="B45" s="35" t="s">
        <v>35</v>
      </c>
      <c r="C45" s="40">
        <v>0</v>
      </c>
      <c r="D45" s="40">
        <v>0</v>
      </c>
      <c r="E45" s="40">
        <v>0</v>
      </c>
      <c r="F45" s="40">
        <v>0</v>
      </c>
      <c r="G45" s="19" t="e">
        <f t="shared" si="5"/>
        <v>#DIV/0!</v>
      </c>
      <c r="H45" s="19" t="e">
        <f t="shared" si="6"/>
        <v>#DIV/0!</v>
      </c>
    </row>
    <row r="46" spans="1:8" ht="32.25" thickBot="1" x14ac:dyDescent="0.3">
      <c r="A46" s="7">
        <v>424</v>
      </c>
      <c r="B46" s="36" t="s">
        <v>36</v>
      </c>
      <c r="C46" s="40">
        <v>0</v>
      </c>
      <c r="D46" s="40">
        <v>3000</v>
      </c>
      <c r="E46" s="40">
        <v>3000</v>
      </c>
      <c r="F46" s="40">
        <v>0</v>
      </c>
      <c r="G46" s="19">
        <f t="shared" si="5"/>
        <v>0</v>
      </c>
      <c r="H46" s="19">
        <f t="shared" si="6"/>
        <v>0</v>
      </c>
    </row>
    <row r="47" spans="1:8" ht="18" customHeight="1" thickBot="1" x14ac:dyDescent="0.3">
      <c r="A47" s="7"/>
      <c r="B47" s="8"/>
      <c r="C47" s="40">
        <v>0</v>
      </c>
      <c r="D47" s="40">
        <v>0</v>
      </c>
      <c r="E47" s="40">
        <v>0</v>
      </c>
      <c r="F47" s="40">
        <v>0</v>
      </c>
      <c r="G47" s="19" t="e">
        <f t="shared" si="5"/>
        <v>#DIV/0!</v>
      </c>
      <c r="H47" s="19" t="e">
        <f t="shared" si="6"/>
        <v>#DIV/0!</v>
      </c>
    </row>
    <row r="48" spans="1:8" ht="16.5" thickBot="1" x14ac:dyDescent="0.3">
      <c r="A48" s="7"/>
      <c r="B48" s="8"/>
      <c r="C48" s="40">
        <v>0</v>
      </c>
      <c r="D48" s="40">
        <v>0</v>
      </c>
      <c r="E48" s="40">
        <v>0</v>
      </c>
      <c r="F48" s="40">
        <v>0</v>
      </c>
      <c r="G48" s="19" t="e">
        <f t="shared" si="5"/>
        <v>#DIV/0!</v>
      </c>
      <c r="H48" s="19" t="e">
        <f t="shared" si="6"/>
        <v>#DIV/0!</v>
      </c>
    </row>
    <row r="49" spans="1:8" ht="16.5" thickBot="1" x14ac:dyDescent="0.3">
      <c r="A49" s="7"/>
      <c r="B49" s="8" t="s">
        <v>6</v>
      </c>
      <c r="C49" s="41">
        <f>SUM(C33:C48)</f>
        <v>45255.61</v>
      </c>
      <c r="D49" s="41">
        <f>SUM(D33:D48)</f>
        <v>158000</v>
      </c>
      <c r="E49" s="41">
        <f>SUM(E33:E48)</f>
        <v>102000</v>
      </c>
      <c r="F49" s="41">
        <f>SUM(F33:F48)</f>
        <v>95577.41</v>
      </c>
      <c r="G49" s="19">
        <f t="shared" si="5"/>
        <v>60.492031645569625</v>
      </c>
      <c r="H49" s="19">
        <f t="shared" si="6"/>
        <v>93.703343137254905</v>
      </c>
    </row>
    <row r="50" spans="1:8" ht="16.5" thickBot="1" x14ac:dyDescent="0.3">
      <c r="A50" s="76" t="s">
        <v>22</v>
      </c>
      <c r="B50" s="78"/>
      <c r="C50" s="78"/>
      <c r="D50" s="78"/>
      <c r="E50" s="78"/>
      <c r="F50" s="78"/>
      <c r="G50" s="78"/>
      <c r="H50" s="77"/>
    </row>
    <row r="51" spans="1:8" ht="32.25" thickBot="1" x14ac:dyDescent="0.3">
      <c r="A51" s="3" t="s">
        <v>3</v>
      </c>
      <c r="B51" s="4" t="s">
        <v>4</v>
      </c>
      <c r="C51" s="4" t="s">
        <v>53</v>
      </c>
      <c r="D51" s="4" t="s">
        <v>55</v>
      </c>
      <c r="E51" s="4" t="s">
        <v>56</v>
      </c>
      <c r="F51" s="4" t="s">
        <v>57</v>
      </c>
      <c r="G51" s="4" t="s">
        <v>15</v>
      </c>
      <c r="H51" s="4" t="s">
        <v>16</v>
      </c>
    </row>
    <row r="52" spans="1:8" ht="16.5" thickBot="1" x14ac:dyDescent="0.3">
      <c r="A52" s="5"/>
      <c r="B52" s="6">
        <v>1</v>
      </c>
      <c r="C52" s="6">
        <v>2</v>
      </c>
      <c r="D52" s="6">
        <v>3</v>
      </c>
      <c r="E52" s="6">
        <v>4</v>
      </c>
      <c r="F52" s="6">
        <v>5</v>
      </c>
      <c r="G52" s="6">
        <v>6</v>
      </c>
      <c r="H52" s="6">
        <v>7</v>
      </c>
    </row>
    <row r="53" spans="1:8" ht="16.5" thickBot="1" x14ac:dyDescent="0.3">
      <c r="A53" s="1"/>
      <c r="B53" s="35"/>
      <c r="C53" s="40">
        <v>0</v>
      </c>
      <c r="D53" s="40">
        <v>0</v>
      </c>
      <c r="E53" s="40">
        <v>0</v>
      </c>
      <c r="F53" s="40">
        <v>0</v>
      </c>
      <c r="G53" s="19" t="e">
        <f t="shared" ref="G53:G69" si="7">F53/D53*100</f>
        <v>#DIV/0!</v>
      </c>
      <c r="H53" s="19" t="e">
        <f t="shared" ref="H53:H69" si="8">F53/E53*100</f>
        <v>#DIV/0!</v>
      </c>
    </row>
    <row r="54" spans="1:8" ht="16.5" thickBot="1" x14ac:dyDescent="0.3">
      <c r="A54" s="1"/>
      <c r="B54" s="35"/>
      <c r="C54" s="40">
        <v>0</v>
      </c>
      <c r="D54" s="40">
        <v>0</v>
      </c>
      <c r="E54" s="40">
        <v>0</v>
      </c>
      <c r="F54" s="40">
        <v>0</v>
      </c>
      <c r="G54" s="19" t="e">
        <f t="shared" si="7"/>
        <v>#DIV/0!</v>
      </c>
      <c r="H54" s="19" t="e">
        <f t="shared" si="8"/>
        <v>#DIV/0!</v>
      </c>
    </row>
    <row r="55" spans="1:8" ht="16.5" thickBot="1" x14ac:dyDescent="0.3">
      <c r="A55" s="1"/>
      <c r="B55" s="35"/>
      <c r="C55" s="40">
        <v>0</v>
      </c>
      <c r="D55" s="40">
        <v>0</v>
      </c>
      <c r="E55" s="40">
        <v>0</v>
      </c>
      <c r="F55" s="40">
        <v>0</v>
      </c>
      <c r="G55" s="19" t="e">
        <f t="shared" si="7"/>
        <v>#DIV/0!</v>
      </c>
      <c r="H55" s="19" t="e">
        <f t="shared" si="8"/>
        <v>#DIV/0!</v>
      </c>
    </row>
    <row r="56" spans="1:8" ht="16.5" customHeight="1" thickBot="1" x14ac:dyDescent="0.3">
      <c r="A56" s="1"/>
      <c r="B56" s="35"/>
      <c r="C56" s="40">
        <v>0</v>
      </c>
      <c r="D56" s="40">
        <v>0</v>
      </c>
      <c r="E56" s="40">
        <v>0</v>
      </c>
      <c r="F56" s="40">
        <v>0</v>
      </c>
      <c r="G56" s="19" t="e">
        <f t="shared" si="7"/>
        <v>#DIV/0!</v>
      </c>
      <c r="H56" s="19" t="e">
        <f t="shared" si="8"/>
        <v>#DIV/0!</v>
      </c>
    </row>
    <row r="57" spans="1:8" ht="16.5" customHeight="1" thickBot="1" x14ac:dyDescent="0.3">
      <c r="A57" s="1"/>
      <c r="B57" s="35"/>
      <c r="C57" s="40">
        <v>0</v>
      </c>
      <c r="D57" s="40">
        <v>0</v>
      </c>
      <c r="E57" s="40">
        <v>0</v>
      </c>
      <c r="F57" s="40">
        <v>0</v>
      </c>
      <c r="G57" s="19" t="e">
        <f t="shared" si="7"/>
        <v>#DIV/0!</v>
      </c>
      <c r="H57" s="19" t="e">
        <f t="shared" si="8"/>
        <v>#DIV/0!</v>
      </c>
    </row>
    <row r="58" spans="1:8" ht="16.5" thickBot="1" x14ac:dyDescent="0.3">
      <c r="A58" s="1"/>
      <c r="B58" s="36"/>
      <c r="C58" s="40">
        <v>0</v>
      </c>
      <c r="D58" s="40">
        <v>0</v>
      </c>
      <c r="E58" s="40">
        <v>0</v>
      </c>
      <c r="F58" s="40">
        <v>0</v>
      </c>
      <c r="G58" s="19" t="e">
        <f t="shared" si="7"/>
        <v>#DIV/0!</v>
      </c>
      <c r="H58" s="19" t="e">
        <f t="shared" si="8"/>
        <v>#DIV/0!</v>
      </c>
    </row>
    <row r="59" spans="1:8" ht="16.5" thickBot="1" x14ac:dyDescent="0.3">
      <c r="A59" s="7"/>
      <c r="B59" s="36"/>
      <c r="C59" s="40">
        <v>0</v>
      </c>
      <c r="D59" s="40">
        <v>0</v>
      </c>
      <c r="E59" s="40">
        <v>0</v>
      </c>
      <c r="F59" s="40">
        <v>0</v>
      </c>
      <c r="G59" s="19" t="e">
        <f t="shared" si="7"/>
        <v>#DIV/0!</v>
      </c>
      <c r="H59" s="19" t="e">
        <f t="shared" si="8"/>
        <v>#DIV/0!</v>
      </c>
    </row>
    <row r="60" spans="1:8" ht="16.5" thickBot="1" x14ac:dyDescent="0.3">
      <c r="A60" s="7"/>
      <c r="B60" s="35"/>
      <c r="C60" s="40">
        <v>0</v>
      </c>
      <c r="D60" s="40">
        <v>0</v>
      </c>
      <c r="E60" s="40">
        <v>0</v>
      </c>
      <c r="F60" s="40">
        <v>0</v>
      </c>
      <c r="G60" s="19" t="e">
        <f t="shared" si="7"/>
        <v>#DIV/0!</v>
      </c>
      <c r="H60" s="19" t="e">
        <f t="shared" si="8"/>
        <v>#DIV/0!</v>
      </c>
    </row>
    <row r="61" spans="1:8" ht="16.5" thickBot="1" x14ac:dyDescent="0.3">
      <c r="A61" s="7"/>
      <c r="B61" s="35"/>
      <c r="C61" s="40">
        <v>0</v>
      </c>
      <c r="D61" s="40">
        <v>0</v>
      </c>
      <c r="E61" s="40">
        <v>0</v>
      </c>
      <c r="F61" s="40">
        <v>0</v>
      </c>
      <c r="G61" s="19" t="e">
        <f t="shared" si="7"/>
        <v>#DIV/0!</v>
      </c>
      <c r="H61" s="19" t="e">
        <f t="shared" si="8"/>
        <v>#DIV/0!</v>
      </c>
    </row>
    <row r="62" spans="1:8" ht="16.5" customHeight="1" thickBot="1" x14ac:dyDescent="0.3">
      <c r="A62" s="7"/>
      <c r="B62" s="36"/>
      <c r="C62" s="40">
        <v>0</v>
      </c>
      <c r="D62" s="40">
        <v>0</v>
      </c>
      <c r="E62" s="40">
        <v>0</v>
      </c>
      <c r="F62" s="40">
        <v>0</v>
      </c>
      <c r="G62" s="19" t="e">
        <f t="shared" si="7"/>
        <v>#DIV/0!</v>
      </c>
      <c r="H62" s="19" t="e">
        <f t="shared" si="8"/>
        <v>#DIV/0!</v>
      </c>
    </row>
    <row r="63" spans="1:8" ht="16.5" thickBot="1" x14ac:dyDescent="0.3">
      <c r="A63" s="7"/>
      <c r="B63" s="35"/>
      <c r="C63" s="40">
        <v>0</v>
      </c>
      <c r="D63" s="40">
        <v>0</v>
      </c>
      <c r="E63" s="40">
        <v>0</v>
      </c>
      <c r="F63" s="40">
        <v>0</v>
      </c>
      <c r="G63" s="19" t="e">
        <f t="shared" si="7"/>
        <v>#DIV/0!</v>
      </c>
      <c r="H63" s="19" t="e">
        <f t="shared" si="8"/>
        <v>#DIV/0!</v>
      </c>
    </row>
    <row r="64" spans="1:8" ht="16.5" thickBot="1" x14ac:dyDescent="0.3">
      <c r="A64" s="7"/>
      <c r="B64" s="35"/>
      <c r="C64" s="40">
        <v>0</v>
      </c>
      <c r="D64" s="40">
        <v>0</v>
      </c>
      <c r="E64" s="40">
        <v>0</v>
      </c>
      <c r="F64" s="40">
        <v>0</v>
      </c>
      <c r="G64" s="19" t="e">
        <f t="shared" si="7"/>
        <v>#DIV/0!</v>
      </c>
      <c r="H64" s="19" t="e">
        <f t="shared" si="8"/>
        <v>#DIV/0!</v>
      </c>
    </row>
    <row r="65" spans="1:8" ht="16.5" thickBot="1" x14ac:dyDescent="0.3">
      <c r="A65" s="7"/>
      <c r="B65" s="35"/>
      <c r="C65" s="40">
        <v>0</v>
      </c>
      <c r="D65" s="40">
        <v>0</v>
      </c>
      <c r="E65" s="40">
        <v>0</v>
      </c>
      <c r="F65" s="40">
        <v>0</v>
      </c>
      <c r="G65" s="19" t="e">
        <f t="shared" si="7"/>
        <v>#DIV/0!</v>
      </c>
      <c r="H65" s="19" t="e">
        <f t="shared" si="8"/>
        <v>#DIV/0!</v>
      </c>
    </row>
    <row r="66" spans="1:8" ht="16.5" thickBot="1" x14ac:dyDescent="0.3">
      <c r="A66" s="7"/>
      <c r="B66" s="36"/>
      <c r="C66" s="40">
        <v>0</v>
      </c>
      <c r="D66" s="40">
        <v>0</v>
      </c>
      <c r="E66" s="40">
        <v>0</v>
      </c>
      <c r="F66" s="40">
        <v>0</v>
      </c>
      <c r="G66" s="19" t="e">
        <f t="shared" si="7"/>
        <v>#DIV/0!</v>
      </c>
      <c r="H66" s="19" t="e">
        <f t="shared" si="8"/>
        <v>#DIV/0!</v>
      </c>
    </row>
    <row r="67" spans="1:8" ht="16.5" thickBot="1" x14ac:dyDescent="0.3">
      <c r="A67" s="7"/>
      <c r="B67" s="8"/>
      <c r="C67" s="40">
        <v>0</v>
      </c>
      <c r="D67" s="40">
        <v>0</v>
      </c>
      <c r="E67" s="40">
        <v>0</v>
      </c>
      <c r="F67" s="40">
        <v>0</v>
      </c>
      <c r="G67" s="19" t="e">
        <f t="shared" si="7"/>
        <v>#DIV/0!</v>
      </c>
      <c r="H67" s="19" t="e">
        <f t="shared" si="8"/>
        <v>#DIV/0!</v>
      </c>
    </row>
    <row r="68" spans="1:8" ht="16.5" customHeight="1" thickBot="1" x14ac:dyDescent="0.3">
      <c r="A68" s="7"/>
      <c r="B68" s="8"/>
      <c r="C68" s="40">
        <v>0</v>
      </c>
      <c r="D68" s="40">
        <v>0</v>
      </c>
      <c r="E68" s="40">
        <v>0</v>
      </c>
      <c r="F68" s="40">
        <v>0</v>
      </c>
      <c r="G68" s="19" t="e">
        <f t="shared" si="7"/>
        <v>#DIV/0!</v>
      </c>
      <c r="H68" s="19" t="e">
        <f t="shared" si="8"/>
        <v>#DIV/0!</v>
      </c>
    </row>
    <row r="69" spans="1:8" ht="16.5" thickBot="1" x14ac:dyDescent="0.3">
      <c r="A69" s="7"/>
      <c r="B69" s="8" t="s">
        <v>6</v>
      </c>
      <c r="C69" s="41">
        <f>SUM(C53:C68)</f>
        <v>0</v>
      </c>
      <c r="D69" s="41">
        <f>SUM(D53:D68)</f>
        <v>0</v>
      </c>
      <c r="E69" s="41">
        <f>SUM(E53:E68)</f>
        <v>0</v>
      </c>
      <c r="F69" s="41">
        <f>SUM(F53:F68)</f>
        <v>0</v>
      </c>
      <c r="G69" s="19" t="e">
        <f t="shared" si="7"/>
        <v>#DIV/0!</v>
      </c>
      <c r="H69" s="19" t="e">
        <f t="shared" si="8"/>
        <v>#DIV/0!</v>
      </c>
    </row>
    <row r="70" spans="1:8" ht="16.5" customHeight="1" thickBot="1" x14ac:dyDescent="0.3">
      <c r="A70" s="76" t="s">
        <v>8</v>
      </c>
      <c r="B70" s="78"/>
      <c r="C70" s="78"/>
      <c r="D70" s="78"/>
      <c r="E70" s="78"/>
      <c r="F70" s="78"/>
      <c r="G70" s="78"/>
      <c r="H70" s="77"/>
    </row>
    <row r="71" spans="1:8" ht="32.25" thickBot="1" x14ac:dyDescent="0.3">
      <c r="A71" s="3" t="s">
        <v>3</v>
      </c>
      <c r="B71" s="4" t="s">
        <v>4</v>
      </c>
      <c r="C71" s="4" t="s">
        <v>53</v>
      </c>
      <c r="D71" s="4" t="s">
        <v>55</v>
      </c>
      <c r="E71" s="4" t="s">
        <v>56</v>
      </c>
      <c r="F71" s="4" t="s">
        <v>57</v>
      </c>
      <c r="G71" s="4" t="s">
        <v>15</v>
      </c>
      <c r="H71" s="4" t="s">
        <v>16</v>
      </c>
    </row>
    <row r="72" spans="1:8" ht="16.5" thickBot="1" x14ac:dyDescent="0.3">
      <c r="A72" s="5"/>
      <c r="B72" s="6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>
        <v>7</v>
      </c>
    </row>
    <row r="73" spans="1:8" ht="16.5" customHeight="1" thickBot="1" x14ac:dyDescent="0.3">
      <c r="A73" s="7">
        <v>311</v>
      </c>
      <c r="B73" s="8" t="s">
        <v>24</v>
      </c>
      <c r="C73" s="40">
        <v>0</v>
      </c>
      <c r="D73" s="40">
        <v>0</v>
      </c>
      <c r="E73" s="40">
        <v>0</v>
      </c>
      <c r="F73" s="40">
        <v>0</v>
      </c>
      <c r="G73" s="19" t="e">
        <f t="shared" ref="G73:G89" si="9">F73/D73*100</f>
        <v>#DIV/0!</v>
      </c>
      <c r="H73" s="19" t="e">
        <f t="shared" ref="H73:H89" si="10">F73/E73*100</f>
        <v>#DIV/0!</v>
      </c>
    </row>
    <row r="74" spans="1:8" ht="16.5" thickBot="1" x14ac:dyDescent="0.3">
      <c r="A74" s="7">
        <v>312</v>
      </c>
      <c r="B74" s="8" t="s">
        <v>25</v>
      </c>
      <c r="C74" s="40">
        <v>0</v>
      </c>
      <c r="D74" s="40">
        <v>0</v>
      </c>
      <c r="E74" s="40">
        <v>0</v>
      </c>
      <c r="F74" s="40">
        <v>0</v>
      </c>
      <c r="G74" s="19" t="e">
        <f t="shared" si="9"/>
        <v>#DIV/0!</v>
      </c>
      <c r="H74" s="19" t="e">
        <f t="shared" si="10"/>
        <v>#DIV/0!</v>
      </c>
    </row>
    <row r="75" spans="1:8" ht="16.5" thickBot="1" x14ac:dyDescent="0.3">
      <c r="A75" s="7">
        <v>313</v>
      </c>
      <c r="B75" s="8" t="s">
        <v>26</v>
      </c>
      <c r="C75" s="40">
        <v>0</v>
      </c>
      <c r="D75" s="40">
        <v>0</v>
      </c>
      <c r="E75" s="40">
        <v>0</v>
      </c>
      <c r="F75" s="40">
        <v>0</v>
      </c>
      <c r="G75" s="19" t="e">
        <f t="shared" si="9"/>
        <v>#DIV/0!</v>
      </c>
      <c r="H75" s="19" t="e">
        <f t="shared" si="10"/>
        <v>#DIV/0!</v>
      </c>
    </row>
    <row r="76" spans="1:8" ht="16.5" thickBot="1" x14ac:dyDescent="0.3">
      <c r="A76" s="7">
        <v>321</v>
      </c>
      <c r="B76" s="8" t="s">
        <v>27</v>
      </c>
      <c r="C76" s="40">
        <v>0</v>
      </c>
      <c r="D76" s="40">
        <v>1000</v>
      </c>
      <c r="E76" s="40">
        <v>2000</v>
      </c>
      <c r="F76" s="40">
        <v>2081</v>
      </c>
      <c r="G76" s="19">
        <f t="shared" si="9"/>
        <v>208.1</v>
      </c>
      <c r="H76" s="19">
        <f t="shared" si="10"/>
        <v>104.05</v>
      </c>
    </row>
    <row r="77" spans="1:8" ht="16.5" thickBot="1" x14ac:dyDescent="0.3">
      <c r="A77" s="7">
        <v>322</v>
      </c>
      <c r="B77" s="8" t="s">
        <v>28</v>
      </c>
      <c r="C77" s="40">
        <v>0</v>
      </c>
      <c r="D77" s="40">
        <v>500</v>
      </c>
      <c r="E77" s="40">
        <v>500</v>
      </c>
      <c r="F77" s="40">
        <v>0</v>
      </c>
      <c r="G77" s="19">
        <f t="shared" si="9"/>
        <v>0</v>
      </c>
      <c r="H77" s="19">
        <f t="shared" si="10"/>
        <v>0</v>
      </c>
    </row>
    <row r="78" spans="1:8" ht="16.5" thickBot="1" x14ac:dyDescent="0.3">
      <c r="A78" s="7">
        <v>323</v>
      </c>
      <c r="B78" s="8" t="s">
        <v>29</v>
      </c>
      <c r="C78" s="40">
        <v>5800</v>
      </c>
      <c r="D78" s="40">
        <v>58000</v>
      </c>
      <c r="E78" s="40">
        <v>58000</v>
      </c>
      <c r="F78" s="40">
        <v>31710</v>
      </c>
      <c r="G78" s="19">
        <f t="shared" si="9"/>
        <v>54.672413793103445</v>
      </c>
      <c r="H78" s="19">
        <f t="shared" si="10"/>
        <v>54.672413793103445</v>
      </c>
    </row>
    <row r="79" spans="1:8" ht="32.25" thickBot="1" x14ac:dyDescent="0.3">
      <c r="A79" s="7">
        <v>324</v>
      </c>
      <c r="B79" s="8" t="s">
        <v>30</v>
      </c>
      <c r="C79" s="40">
        <v>0</v>
      </c>
      <c r="D79" s="40">
        <v>0</v>
      </c>
      <c r="E79" s="40">
        <v>0</v>
      </c>
      <c r="F79" s="40">
        <v>0</v>
      </c>
      <c r="G79" s="19" t="e">
        <f t="shared" si="9"/>
        <v>#DIV/0!</v>
      </c>
      <c r="H79" s="19" t="e">
        <f t="shared" si="10"/>
        <v>#DIV/0!</v>
      </c>
    </row>
    <row r="80" spans="1:8" ht="16.5" thickBot="1" x14ac:dyDescent="0.3">
      <c r="A80" s="7">
        <v>329</v>
      </c>
      <c r="B80" s="8" t="s">
        <v>31</v>
      </c>
      <c r="C80" s="40">
        <v>24930</v>
      </c>
      <c r="D80" s="40">
        <v>25500</v>
      </c>
      <c r="E80" s="40">
        <v>25500</v>
      </c>
      <c r="F80" s="40">
        <v>25070</v>
      </c>
      <c r="G80" s="19">
        <f t="shared" si="9"/>
        <v>98.313725490196077</v>
      </c>
      <c r="H80" s="19">
        <f t="shared" si="10"/>
        <v>98.313725490196077</v>
      </c>
    </row>
    <row r="81" spans="1:8" ht="16.5" thickBot="1" x14ac:dyDescent="0.3">
      <c r="A81" s="7">
        <v>343</v>
      </c>
      <c r="B81" s="8" t="s">
        <v>32</v>
      </c>
      <c r="C81" s="40">
        <v>0</v>
      </c>
      <c r="D81" s="40">
        <v>0</v>
      </c>
      <c r="E81" s="40">
        <v>0</v>
      </c>
      <c r="F81" s="40">
        <v>0</v>
      </c>
      <c r="G81" s="19" t="e">
        <f t="shared" si="9"/>
        <v>#DIV/0!</v>
      </c>
      <c r="H81" s="19" t="e">
        <f t="shared" si="10"/>
        <v>#DIV/0!</v>
      </c>
    </row>
    <row r="82" spans="1:8" ht="16.5" thickBot="1" x14ac:dyDescent="0.3">
      <c r="A82" s="7"/>
      <c r="B82" s="8"/>
      <c r="C82" s="40">
        <v>0</v>
      </c>
      <c r="D82" s="40">
        <v>0</v>
      </c>
      <c r="E82" s="40">
        <v>0</v>
      </c>
      <c r="F82" s="40">
        <v>0</v>
      </c>
      <c r="G82" s="19" t="e">
        <f t="shared" si="9"/>
        <v>#DIV/0!</v>
      </c>
      <c r="H82" s="19" t="e">
        <f t="shared" si="10"/>
        <v>#DIV/0!</v>
      </c>
    </row>
    <row r="83" spans="1:8" ht="16.5" thickBot="1" x14ac:dyDescent="0.3">
      <c r="A83" s="7">
        <v>421</v>
      </c>
      <c r="B83" s="8" t="s">
        <v>33</v>
      </c>
      <c r="C83" s="40">
        <v>0</v>
      </c>
      <c r="D83" s="40">
        <v>0</v>
      </c>
      <c r="E83" s="40">
        <v>0</v>
      </c>
      <c r="F83" s="40">
        <v>0</v>
      </c>
      <c r="G83" s="19" t="e">
        <f t="shared" si="9"/>
        <v>#DIV/0!</v>
      </c>
      <c r="H83" s="19" t="e">
        <f t="shared" si="10"/>
        <v>#DIV/0!</v>
      </c>
    </row>
    <row r="84" spans="1:8" ht="16.5" thickBot="1" x14ac:dyDescent="0.3">
      <c r="A84" s="7">
        <v>422</v>
      </c>
      <c r="B84" s="8" t="s">
        <v>34</v>
      </c>
      <c r="C84" s="40">
        <v>0</v>
      </c>
      <c r="D84" s="40">
        <v>0</v>
      </c>
      <c r="E84" s="40">
        <v>0</v>
      </c>
      <c r="F84" s="40">
        <v>0</v>
      </c>
      <c r="G84" s="19" t="e">
        <f t="shared" si="9"/>
        <v>#DIV/0!</v>
      </c>
      <c r="H84" s="19" t="e">
        <f t="shared" si="10"/>
        <v>#DIV/0!</v>
      </c>
    </row>
    <row r="85" spans="1:8" ht="16.5" thickBot="1" x14ac:dyDescent="0.3">
      <c r="A85" s="7">
        <v>423</v>
      </c>
      <c r="B85" s="8" t="s">
        <v>35</v>
      </c>
      <c r="C85" s="40">
        <v>0</v>
      </c>
      <c r="D85" s="40">
        <v>0</v>
      </c>
      <c r="E85" s="40">
        <v>0</v>
      </c>
      <c r="F85" s="40">
        <v>0</v>
      </c>
      <c r="G85" s="19" t="e">
        <f t="shared" si="9"/>
        <v>#DIV/0!</v>
      </c>
      <c r="H85" s="19" t="e">
        <f t="shared" si="10"/>
        <v>#DIV/0!</v>
      </c>
    </row>
    <row r="86" spans="1:8" ht="32.25" thickBot="1" x14ac:dyDescent="0.3">
      <c r="A86" s="7">
        <v>424</v>
      </c>
      <c r="B86" s="8" t="s">
        <v>36</v>
      </c>
      <c r="C86" s="40">
        <v>0</v>
      </c>
      <c r="D86" s="40">
        <v>0</v>
      </c>
      <c r="E86" s="40">
        <v>0</v>
      </c>
      <c r="F86" s="40">
        <v>0</v>
      </c>
      <c r="G86" s="19" t="e">
        <f t="shared" si="9"/>
        <v>#DIV/0!</v>
      </c>
      <c r="H86" s="19" t="e">
        <f t="shared" si="10"/>
        <v>#DIV/0!</v>
      </c>
    </row>
    <row r="87" spans="1:8" ht="16.5" thickBot="1" x14ac:dyDescent="0.3">
      <c r="A87" s="7"/>
      <c r="B87" s="8"/>
      <c r="C87" s="40">
        <v>0</v>
      </c>
      <c r="D87" s="40">
        <v>0</v>
      </c>
      <c r="E87" s="40">
        <v>0</v>
      </c>
      <c r="F87" s="40">
        <v>0</v>
      </c>
      <c r="G87" s="19" t="e">
        <f t="shared" si="9"/>
        <v>#DIV/0!</v>
      </c>
      <c r="H87" s="19" t="e">
        <f t="shared" si="10"/>
        <v>#DIV/0!</v>
      </c>
    </row>
    <row r="88" spans="1:8" ht="16.5" thickBot="1" x14ac:dyDescent="0.3">
      <c r="A88" s="7"/>
      <c r="B88" s="8"/>
      <c r="C88" s="40">
        <v>0</v>
      </c>
      <c r="D88" s="40">
        <v>0</v>
      </c>
      <c r="E88" s="40">
        <v>0</v>
      </c>
      <c r="F88" s="40">
        <v>0</v>
      </c>
      <c r="G88" s="19" t="e">
        <f t="shared" si="9"/>
        <v>#DIV/0!</v>
      </c>
      <c r="H88" s="19" t="e">
        <f t="shared" si="10"/>
        <v>#DIV/0!</v>
      </c>
    </row>
    <row r="89" spans="1:8" ht="16.5" thickBot="1" x14ac:dyDescent="0.3">
      <c r="A89" s="7"/>
      <c r="B89" s="8" t="s">
        <v>6</v>
      </c>
      <c r="C89" s="41">
        <f>SUM(C73:C88)</f>
        <v>30730</v>
      </c>
      <c r="D89" s="41">
        <f>SUM(D73:D88)</f>
        <v>85000</v>
      </c>
      <c r="E89" s="41">
        <f>SUM(E73:E88)</f>
        <v>86000</v>
      </c>
      <c r="F89" s="41">
        <f>SUM(F73:F88)</f>
        <v>58861</v>
      </c>
      <c r="G89" s="19">
        <f t="shared" si="9"/>
        <v>69.248235294117649</v>
      </c>
      <c r="H89" s="19">
        <f t="shared" si="10"/>
        <v>68.443023255813955</v>
      </c>
    </row>
    <row r="90" spans="1:8" ht="16.5" customHeight="1" thickBot="1" x14ac:dyDescent="0.3">
      <c r="A90" s="76" t="s">
        <v>19</v>
      </c>
      <c r="B90" s="78"/>
      <c r="C90" s="78"/>
      <c r="D90" s="78"/>
      <c r="E90" s="78"/>
      <c r="F90" s="78"/>
      <c r="G90" s="78"/>
      <c r="H90" s="77"/>
    </row>
    <row r="91" spans="1:8" ht="32.25" thickBot="1" x14ac:dyDescent="0.3">
      <c r="A91" s="3" t="s">
        <v>3</v>
      </c>
      <c r="B91" s="4" t="s">
        <v>4</v>
      </c>
      <c r="C91" s="4" t="s">
        <v>53</v>
      </c>
      <c r="D91" s="4" t="s">
        <v>55</v>
      </c>
      <c r="E91" s="4" t="s">
        <v>56</v>
      </c>
      <c r="F91" s="4" t="s">
        <v>57</v>
      </c>
      <c r="G91" s="4" t="s">
        <v>15</v>
      </c>
      <c r="H91" s="4" t="s">
        <v>16</v>
      </c>
    </row>
    <row r="92" spans="1:8" ht="16.5" thickBot="1" x14ac:dyDescent="0.3">
      <c r="A92" s="5"/>
      <c r="B92" s="6">
        <v>1</v>
      </c>
      <c r="C92" s="6">
        <v>2</v>
      </c>
      <c r="D92" s="6">
        <v>3</v>
      </c>
      <c r="E92" s="6">
        <v>4</v>
      </c>
      <c r="F92" s="6">
        <v>5</v>
      </c>
      <c r="G92" s="6">
        <v>6</v>
      </c>
      <c r="H92" s="6">
        <v>7</v>
      </c>
    </row>
    <row r="93" spans="1:8" ht="16.5" thickBot="1" x14ac:dyDescent="0.3">
      <c r="A93" s="7"/>
      <c r="B93" s="8"/>
      <c r="C93" s="20">
        <v>0</v>
      </c>
      <c r="D93" s="20">
        <v>0</v>
      </c>
      <c r="E93" s="20">
        <v>0</v>
      </c>
      <c r="F93" s="20">
        <v>0</v>
      </c>
      <c r="G93" s="19" t="e">
        <f t="shared" ref="G93:G109" si="11">F93/D93*100</f>
        <v>#DIV/0!</v>
      </c>
      <c r="H93" s="19" t="e">
        <f t="shared" ref="H93:H109" si="12">F93/E93*100</f>
        <v>#DIV/0!</v>
      </c>
    </row>
    <row r="94" spans="1:8" ht="16.5" thickBot="1" x14ac:dyDescent="0.3">
      <c r="A94" s="7"/>
      <c r="B94" s="8"/>
      <c r="C94" s="20">
        <v>0</v>
      </c>
      <c r="D94" s="20">
        <v>0</v>
      </c>
      <c r="E94" s="20">
        <v>0</v>
      </c>
      <c r="F94" s="20">
        <v>0</v>
      </c>
      <c r="G94" s="19" t="e">
        <f t="shared" si="11"/>
        <v>#DIV/0!</v>
      </c>
      <c r="H94" s="19" t="e">
        <f t="shared" si="12"/>
        <v>#DIV/0!</v>
      </c>
    </row>
    <row r="95" spans="1:8" ht="16.5" thickBot="1" x14ac:dyDescent="0.3">
      <c r="A95" s="7"/>
      <c r="B95" s="8"/>
      <c r="C95" s="20">
        <v>0</v>
      </c>
      <c r="D95" s="20">
        <v>0</v>
      </c>
      <c r="E95" s="20">
        <v>0</v>
      </c>
      <c r="F95" s="20">
        <v>0</v>
      </c>
      <c r="G95" s="19" t="e">
        <f t="shared" si="11"/>
        <v>#DIV/0!</v>
      </c>
      <c r="H95" s="19" t="e">
        <f t="shared" si="12"/>
        <v>#DIV/0!</v>
      </c>
    </row>
    <row r="96" spans="1:8" ht="16.5" thickBot="1" x14ac:dyDescent="0.3">
      <c r="A96" s="7"/>
      <c r="B96" s="8"/>
      <c r="C96" s="20">
        <v>0</v>
      </c>
      <c r="D96" s="20">
        <v>0</v>
      </c>
      <c r="E96" s="20">
        <v>0</v>
      </c>
      <c r="F96" s="20">
        <v>0</v>
      </c>
      <c r="G96" s="19" t="e">
        <f t="shared" si="11"/>
        <v>#DIV/0!</v>
      </c>
      <c r="H96" s="19" t="e">
        <f t="shared" si="12"/>
        <v>#DIV/0!</v>
      </c>
    </row>
    <row r="97" spans="1:8" ht="16.5" thickBot="1" x14ac:dyDescent="0.3">
      <c r="A97" s="7"/>
      <c r="B97" s="8"/>
      <c r="C97" s="20">
        <v>0</v>
      </c>
      <c r="D97" s="20">
        <v>0</v>
      </c>
      <c r="E97" s="20">
        <v>0</v>
      </c>
      <c r="F97" s="20">
        <v>0</v>
      </c>
      <c r="G97" s="19" t="e">
        <f t="shared" si="11"/>
        <v>#DIV/0!</v>
      </c>
      <c r="H97" s="19" t="e">
        <f t="shared" si="12"/>
        <v>#DIV/0!</v>
      </c>
    </row>
    <row r="98" spans="1:8" ht="16.5" thickBot="1" x14ac:dyDescent="0.3">
      <c r="A98" s="7"/>
      <c r="B98" s="8"/>
      <c r="C98" s="20">
        <v>0</v>
      </c>
      <c r="D98" s="20">
        <v>0</v>
      </c>
      <c r="E98" s="20">
        <v>0</v>
      </c>
      <c r="F98" s="20">
        <v>0</v>
      </c>
      <c r="G98" s="19" t="e">
        <f t="shared" si="11"/>
        <v>#DIV/0!</v>
      </c>
      <c r="H98" s="19" t="e">
        <f t="shared" si="12"/>
        <v>#DIV/0!</v>
      </c>
    </row>
    <row r="99" spans="1:8" ht="16.5" thickBot="1" x14ac:dyDescent="0.3">
      <c r="A99" s="7"/>
      <c r="B99" s="8"/>
      <c r="C99" s="20">
        <v>0</v>
      </c>
      <c r="D99" s="20">
        <v>0</v>
      </c>
      <c r="E99" s="20">
        <v>0</v>
      </c>
      <c r="F99" s="20">
        <v>0</v>
      </c>
      <c r="G99" s="19" t="e">
        <f t="shared" si="11"/>
        <v>#DIV/0!</v>
      </c>
      <c r="H99" s="19" t="e">
        <f t="shared" si="12"/>
        <v>#DIV/0!</v>
      </c>
    </row>
    <row r="100" spans="1:8" ht="16.5" thickBot="1" x14ac:dyDescent="0.3">
      <c r="A100" s="7"/>
      <c r="B100" s="8"/>
      <c r="C100" s="20">
        <v>0</v>
      </c>
      <c r="D100" s="20">
        <v>0</v>
      </c>
      <c r="E100" s="20">
        <v>0</v>
      </c>
      <c r="F100" s="20">
        <v>0</v>
      </c>
      <c r="G100" s="19" t="e">
        <f t="shared" si="11"/>
        <v>#DIV/0!</v>
      </c>
      <c r="H100" s="19" t="e">
        <f t="shared" si="12"/>
        <v>#DIV/0!</v>
      </c>
    </row>
    <row r="101" spans="1:8" ht="16.5" thickBot="1" x14ac:dyDescent="0.3">
      <c r="A101" s="7"/>
      <c r="B101" s="8"/>
      <c r="C101" s="20">
        <v>0</v>
      </c>
      <c r="D101" s="20">
        <v>0</v>
      </c>
      <c r="E101" s="20">
        <v>0</v>
      </c>
      <c r="F101" s="20">
        <v>0</v>
      </c>
      <c r="G101" s="19" t="e">
        <f t="shared" si="11"/>
        <v>#DIV/0!</v>
      </c>
      <c r="H101" s="19" t="e">
        <f t="shared" si="12"/>
        <v>#DIV/0!</v>
      </c>
    </row>
    <row r="102" spans="1:8" ht="16.5" thickBot="1" x14ac:dyDescent="0.3">
      <c r="A102" s="7"/>
      <c r="B102" s="8"/>
      <c r="C102" s="20">
        <v>0</v>
      </c>
      <c r="D102" s="20">
        <v>0</v>
      </c>
      <c r="E102" s="20">
        <v>0</v>
      </c>
      <c r="F102" s="20">
        <v>0</v>
      </c>
      <c r="G102" s="19" t="e">
        <f t="shared" si="11"/>
        <v>#DIV/0!</v>
      </c>
      <c r="H102" s="19" t="e">
        <f t="shared" si="12"/>
        <v>#DIV/0!</v>
      </c>
    </row>
    <row r="103" spans="1:8" ht="16.5" thickBot="1" x14ac:dyDescent="0.3">
      <c r="A103" s="7"/>
      <c r="B103" s="8"/>
      <c r="C103" s="20">
        <v>0</v>
      </c>
      <c r="D103" s="20">
        <v>0</v>
      </c>
      <c r="E103" s="20">
        <v>0</v>
      </c>
      <c r="F103" s="20">
        <v>0</v>
      </c>
      <c r="G103" s="19" t="e">
        <f t="shared" si="11"/>
        <v>#DIV/0!</v>
      </c>
      <c r="H103" s="19" t="e">
        <f t="shared" si="12"/>
        <v>#DIV/0!</v>
      </c>
    </row>
    <row r="104" spans="1:8" ht="16.5" thickBot="1" x14ac:dyDescent="0.3">
      <c r="A104" s="7"/>
      <c r="B104" s="8"/>
      <c r="C104" s="20">
        <v>0</v>
      </c>
      <c r="D104" s="20">
        <v>0</v>
      </c>
      <c r="E104" s="20">
        <v>0</v>
      </c>
      <c r="F104" s="20">
        <v>0</v>
      </c>
      <c r="G104" s="19" t="e">
        <f t="shared" si="11"/>
        <v>#DIV/0!</v>
      </c>
      <c r="H104" s="19" t="e">
        <f t="shared" si="12"/>
        <v>#DIV/0!</v>
      </c>
    </row>
    <row r="105" spans="1:8" ht="16.5" thickBot="1" x14ac:dyDescent="0.3">
      <c r="A105" s="7"/>
      <c r="B105" s="8"/>
      <c r="C105" s="20">
        <v>0</v>
      </c>
      <c r="D105" s="20">
        <v>0</v>
      </c>
      <c r="E105" s="20">
        <v>0</v>
      </c>
      <c r="F105" s="20">
        <v>0</v>
      </c>
      <c r="G105" s="19" t="e">
        <f t="shared" si="11"/>
        <v>#DIV/0!</v>
      </c>
      <c r="H105" s="19" t="e">
        <f t="shared" si="12"/>
        <v>#DIV/0!</v>
      </c>
    </row>
    <row r="106" spans="1:8" ht="16.5" thickBot="1" x14ac:dyDescent="0.3">
      <c r="A106" s="7"/>
      <c r="B106" s="8"/>
      <c r="C106" s="20">
        <v>0</v>
      </c>
      <c r="D106" s="20">
        <v>0</v>
      </c>
      <c r="E106" s="20">
        <v>0</v>
      </c>
      <c r="F106" s="20">
        <v>0</v>
      </c>
      <c r="G106" s="19" t="e">
        <f t="shared" si="11"/>
        <v>#DIV/0!</v>
      </c>
      <c r="H106" s="19" t="e">
        <f t="shared" si="12"/>
        <v>#DIV/0!</v>
      </c>
    </row>
    <row r="107" spans="1:8" ht="16.5" thickBot="1" x14ac:dyDescent="0.3">
      <c r="A107" s="7"/>
      <c r="B107" s="8"/>
      <c r="C107" s="20">
        <v>0</v>
      </c>
      <c r="D107" s="20">
        <v>0</v>
      </c>
      <c r="E107" s="20">
        <v>0</v>
      </c>
      <c r="F107" s="20">
        <v>0</v>
      </c>
      <c r="G107" s="19" t="e">
        <f t="shared" si="11"/>
        <v>#DIV/0!</v>
      </c>
      <c r="H107" s="19" t="e">
        <f t="shared" si="12"/>
        <v>#DIV/0!</v>
      </c>
    </row>
    <row r="108" spans="1:8" ht="16.5" thickBot="1" x14ac:dyDescent="0.3">
      <c r="A108" s="7"/>
      <c r="B108" s="8"/>
      <c r="C108" s="20">
        <v>0</v>
      </c>
      <c r="D108" s="20">
        <v>0</v>
      </c>
      <c r="E108" s="20">
        <v>0</v>
      </c>
      <c r="F108" s="20">
        <v>0</v>
      </c>
      <c r="G108" s="19" t="e">
        <f t="shared" si="11"/>
        <v>#DIV/0!</v>
      </c>
      <c r="H108" s="19" t="e">
        <f t="shared" si="12"/>
        <v>#DIV/0!</v>
      </c>
    </row>
    <row r="109" spans="1:8" ht="16.5" thickBot="1" x14ac:dyDescent="0.3">
      <c r="A109" s="7"/>
      <c r="B109" s="8" t="s">
        <v>6</v>
      </c>
      <c r="C109" s="21">
        <f>SUM(C93:C108)</f>
        <v>0</v>
      </c>
      <c r="D109" s="21">
        <f>SUM(D93:D108)</f>
        <v>0</v>
      </c>
      <c r="E109" s="21">
        <f>SUM(E93:E108)</f>
        <v>0</v>
      </c>
      <c r="F109" s="21">
        <f>SUM(F93:F108)</f>
        <v>0</v>
      </c>
      <c r="G109" s="19" t="e">
        <f t="shared" si="11"/>
        <v>#DIV/0!</v>
      </c>
      <c r="H109" s="19" t="e">
        <f t="shared" si="12"/>
        <v>#DIV/0!</v>
      </c>
    </row>
    <row r="110" spans="1:8" ht="16.5" customHeight="1" thickBot="1" x14ac:dyDescent="0.3">
      <c r="A110" s="76" t="s">
        <v>10</v>
      </c>
      <c r="B110" s="78"/>
      <c r="C110" s="78"/>
      <c r="D110" s="78"/>
      <c r="E110" s="78"/>
      <c r="F110" s="78"/>
      <c r="G110" s="78"/>
      <c r="H110" s="77"/>
    </row>
    <row r="111" spans="1:8" ht="32.25" thickBot="1" x14ac:dyDescent="0.3">
      <c r="A111" s="3" t="s">
        <v>3</v>
      </c>
      <c r="B111" s="4" t="s">
        <v>4</v>
      </c>
      <c r="C111" s="4" t="s">
        <v>53</v>
      </c>
      <c r="D111" s="4" t="s">
        <v>55</v>
      </c>
      <c r="E111" s="4" t="s">
        <v>56</v>
      </c>
      <c r="F111" s="4" t="s">
        <v>57</v>
      </c>
      <c r="G111" s="4" t="s">
        <v>15</v>
      </c>
      <c r="H111" s="4" t="s">
        <v>16</v>
      </c>
    </row>
    <row r="112" spans="1:8" ht="16.5" thickBot="1" x14ac:dyDescent="0.3">
      <c r="A112" s="5"/>
      <c r="B112" s="6">
        <v>1</v>
      </c>
      <c r="C112" s="6">
        <v>2</v>
      </c>
      <c r="D112" s="6">
        <v>3</v>
      </c>
      <c r="E112" s="6">
        <v>4</v>
      </c>
      <c r="F112" s="6">
        <v>5</v>
      </c>
      <c r="G112" s="6">
        <v>6</v>
      </c>
      <c r="H112" s="6">
        <v>7</v>
      </c>
    </row>
    <row r="113" spans="1:8" ht="16.5" thickBot="1" x14ac:dyDescent="0.3">
      <c r="A113" s="7">
        <v>311</v>
      </c>
      <c r="B113" s="8" t="s">
        <v>24</v>
      </c>
      <c r="C113" s="40">
        <v>5926452.6699999999</v>
      </c>
      <c r="D113" s="40">
        <v>5800000</v>
      </c>
      <c r="E113" s="40">
        <v>6100000</v>
      </c>
      <c r="F113" s="40">
        <v>6243234.8600000003</v>
      </c>
      <c r="G113" s="19">
        <f t="shared" ref="G113:G129" si="13">F113/D113*100</f>
        <v>107.64198034482759</v>
      </c>
      <c r="H113" s="19">
        <f t="shared" ref="H113:H129" si="14">F113/E113*100</f>
        <v>102.34811245901641</v>
      </c>
    </row>
    <row r="114" spans="1:8" ht="16.5" thickBot="1" x14ac:dyDescent="0.3">
      <c r="A114" s="7">
        <v>312</v>
      </c>
      <c r="B114" s="8" t="s">
        <v>25</v>
      </c>
      <c r="C114" s="40">
        <v>626425.44999999995</v>
      </c>
      <c r="D114" s="40">
        <v>278900</v>
      </c>
      <c r="E114" s="40">
        <v>278900</v>
      </c>
      <c r="F114" s="40">
        <v>313617.73</v>
      </c>
      <c r="G114" s="19">
        <f t="shared" si="13"/>
        <v>112.44809250627463</v>
      </c>
      <c r="H114" s="19">
        <f t="shared" si="14"/>
        <v>112.44809250627463</v>
      </c>
    </row>
    <row r="115" spans="1:8" ht="16.5" thickBot="1" x14ac:dyDescent="0.3">
      <c r="A115" s="7">
        <v>313</v>
      </c>
      <c r="B115" s="8" t="s">
        <v>26</v>
      </c>
      <c r="C115" s="40">
        <v>998139.46</v>
      </c>
      <c r="D115" s="40">
        <v>1000000</v>
      </c>
      <c r="E115" s="40">
        <v>1015000</v>
      </c>
      <c r="F115" s="40">
        <v>1006437.22</v>
      </c>
      <c r="G115" s="19">
        <f t="shared" si="13"/>
        <v>100.643722</v>
      </c>
      <c r="H115" s="19">
        <f t="shared" si="14"/>
        <v>99.156376354679793</v>
      </c>
    </row>
    <row r="116" spans="1:8" ht="16.5" thickBot="1" x14ac:dyDescent="0.3">
      <c r="A116" s="7">
        <v>321</v>
      </c>
      <c r="B116" s="8" t="s">
        <v>27</v>
      </c>
      <c r="C116" s="40">
        <v>12904.56</v>
      </c>
      <c r="D116" s="40">
        <f>1000+130000</f>
        <v>131000</v>
      </c>
      <c r="E116" s="40">
        <f>1000+135000</f>
        <v>136000</v>
      </c>
      <c r="F116" s="40">
        <f>720+153980.48</f>
        <v>154700.48000000001</v>
      </c>
      <c r="G116" s="19">
        <f t="shared" si="13"/>
        <v>118.09196946564886</v>
      </c>
      <c r="H116" s="19">
        <f t="shared" si="14"/>
        <v>113.75035294117649</v>
      </c>
    </row>
    <row r="117" spans="1:8" ht="16.5" thickBot="1" x14ac:dyDescent="0.3">
      <c r="A117" s="7">
        <v>322</v>
      </c>
      <c r="B117" s="8" t="s">
        <v>28</v>
      </c>
      <c r="C117" s="40"/>
      <c r="D117" s="40">
        <f>8000+15000</f>
        <v>23000</v>
      </c>
      <c r="E117" s="40">
        <v>15000</v>
      </c>
      <c r="F117" s="40">
        <f>836.12+1099.49</f>
        <v>1935.6100000000001</v>
      </c>
      <c r="G117" s="19">
        <f t="shared" si="13"/>
        <v>8.4156956521739126</v>
      </c>
      <c r="H117" s="19">
        <f t="shared" si="14"/>
        <v>12.904066666666667</v>
      </c>
    </row>
    <row r="118" spans="1:8" ht="16.5" thickBot="1" x14ac:dyDescent="0.3">
      <c r="A118" s="7">
        <v>323</v>
      </c>
      <c r="B118" s="8" t="s">
        <v>29</v>
      </c>
      <c r="C118" s="40">
        <v>2412.5</v>
      </c>
      <c r="D118" s="40">
        <f>6900+100000</f>
        <v>106900</v>
      </c>
      <c r="E118" s="40">
        <f>3947.25+90000+10000</f>
        <v>103947.25</v>
      </c>
      <c r="F118" s="40">
        <f>2240.05+27056.23</f>
        <v>29296.28</v>
      </c>
      <c r="G118" s="19">
        <f t="shared" si="13"/>
        <v>27.405313376987838</v>
      </c>
      <c r="H118" s="19">
        <f t="shared" si="14"/>
        <v>28.183795146095736</v>
      </c>
    </row>
    <row r="119" spans="1:8" ht="32.25" thickBot="1" x14ac:dyDescent="0.3">
      <c r="A119" s="7">
        <v>324</v>
      </c>
      <c r="B119" s="8" t="s">
        <v>30</v>
      </c>
      <c r="C119" s="40">
        <v>0</v>
      </c>
      <c r="D119" s="40">
        <v>70000</v>
      </c>
      <c r="E119" s="40">
        <v>70000</v>
      </c>
      <c r="F119" s="40">
        <v>80120.240000000005</v>
      </c>
      <c r="G119" s="19">
        <f t="shared" si="13"/>
        <v>114.45748571428571</v>
      </c>
      <c r="H119" s="19">
        <f t="shared" si="14"/>
        <v>114.45748571428571</v>
      </c>
    </row>
    <row r="120" spans="1:8" ht="16.5" thickBot="1" x14ac:dyDescent="0.3">
      <c r="A120" s="7">
        <v>329</v>
      </c>
      <c r="B120" s="8" t="s">
        <v>31</v>
      </c>
      <c r="C120" s="40">
        <v>44760.91</v>
      </c>
      <c r="D120" s="40">
        <f>20500+17100+30790</f>
        <v>68390</v>
      </c>
      <c r="E120" s="40">
        <f>26500+4455+9300+3500+5000+10000+10790+15000</f>
        <v>84545</v>
      </c>
      <c r="F120" s="40">
        <f>22325+6044.88+4901.16+10197.59+3175.79+4750.74+2617.37+16269.33</f>
        <v>70281.86</v>
      </c>
      <c r="G120" s="19">
        <f t="shared" si="13"/>
        <v>102.7662816201199</v>
      </c>
      <c r="H120" s="19">
        <f t="shared" si="14"/>
        <v>83.129528653379865</v>
      </c>
    </row>
    <row r="121" spans="1:8" ht="16.5" thickBot="1" x14ac:dyDescent="0.3">
      <c r="A121" s="7">
        <v>343</v>
      </c>
      <c r="B121" s="8" t="s">
        <v>32</v>
      </c>
      <c r="C121" s="40">
        <v>0</v>
      </c>
      <c r="D121" s="40">
        <v>1000</v>
      </c>
      <c r="E121" s="40">
        <v>0</v>
      </c>
      <c r="F121" s="40">
        <v>0</v>
      </c>
      <c r="G121" s="19">
        <f t="shared" si="13"/>
        <v>0</v>
      </c>
      <c r="H121" s="19" t="e">
        <f t="shared" si="14"/>
        <v>#DIV/0!</v>
      </c>
    </row>
    <row r="122" spans="1:8" ht="16.5" thickBot="1" x14ac:dyDescent="0.3">
      <c r="A122" s="7">
        <v>412</v>
      </c>
      <c r="B122" s="8" t="s">
        <v>39</v>
      </c>
      <c r="C122" s="40"/>
      <c r="D122" s="40">
        <v>0</v>
      </c>
      <c r="E122" s="40">
        <v>0</v>
      </c>
      <c r="F122" s="40"/>
      <c r="G122" s="19" t="e">
        <f t="shared" si="13"/>
        <v>#DIV/0!</v>
      </c>
      <c r="H122" s="19" t="e">
        <f t="shared" si="14"/>
        <v>#DIV/0!</v>
      </c>
    </row>
    <row r="123" spans="1:8" ht="16.5" thickBot="1" x14ac:dyDescent="0.3">
      <c r="A123" s="7">
        <v>421</v>
      </c>
      <c r="B123" s="8" t="s">
        <v>33</v>
      </c>
      <c r="C123" s="40">
        <v>0</v>
      </c>
      <c r="D123" s="40">
        <v>5000</v>
      </c>
      <c r="E123" s="40">
        <v>0</v>
      </c>
      <c r="F123" s="40">
        <v>0</v>
      </c>
      <c r="G123" s="19">
        <f t="shared" si="13"/>
        <v>0</v>
      </c>
      <c r="H123" s="19" t="e">
        <f t="shared" si="14"/>
        <v>#DIV/0!</v>
      </c>
    </row>
    <row r="124" spans="1:8" ht="16.5" thickBot="1" x14ac:dyDescent="0.3">
      <c r="A124" s="7">
        <v>422</v>
      </c>
      <c r="B124" s="8" t="s">
        <v>34</v>
      </c>
      <c r="C124" s="40"/>
      <c r="D124" s="40">
        <f>20000+47000</f>
        <v>67000</v>
      </c>
      <c r="E124" s="40">
        <f>50900+22000+29890</f>
        <v>102790</v>
      </c>
      <c r="F124" s="40">
        <f>41836.92+4099</f>
        <v>45935.92</v>
      </c>
      <c r="G124" s="19">
        <f t="shared" si="13"/>
        <v>68.561074626865675</v>
      </c>
      <c r="H124" s="19">
        <f t="shared" si="14"/>
        <v>44.689094269870608</v>
      </c>
    </row>
    <row r="125" spans="1:8" ht="16.5" thickBot="1" x14ac:dyDescent="0.3">
      <c r="A125" s="7">
        <v>423</v>
      </c>
      <c r="B125" s="8" t="s">
        <v>35</v>
      </c>
      <c r="C125" s="40">
        <v>0</v>
      </c>
      <c r="D125" s="40">
        <v>0</v>
      </c>
      <c r="E125" s="40">
        <v>0</v>
      </c>
      <c r="F125" s="40">
        <v>0</v>
      </c>
      <c r="G125" s="19" t="e">
        <f t="shared" si="13"/>
        <v>#DIV/0!</v>
      </c>
      <c r="H125" s="19" t="e">
        <f t="shared" si="14"/>
        <v>#DIV/0!</v>
      </c>
    </row>
    <row r="126" spans="1:8" ht="32.25" thickBot="1" x14ac:dyDescent="0.3">
      <c r="A126" s="7">
        <v>424</v>
      </c>
      <c r="B126" s="8" t="s">
        <v>36</v>
      </c>
      <c r="C126" s="40">
        <v>4100</v>
      </c>
      <c r="D126" s="40">
        <v>2000</v>
      </c>
      <c r="E126" s="40">
        <v>0</v>
      </c>
      <c r="F126" s="40">
        <v>0</v>
      </c>
      <c r="G126" s="19">
        <f t="shared" si="13"/>
        <v>0</v>
      </c>
      <c r="H126" s="19" t="e">
        <f t="shared" si="14"/>
        <v>#DIV/0!</v>
      </c>
    </row>
    <row r="127" spans="1:8" ht="16.5" thickBot="1" x14ac:dyDescent="0.3">
      <c r="A127" s="7"/>
      <c r="B127" s="8"/>
      <c r="C127" s="40">
        <v>0</v>
      </c>
      <c r="D127" s="40">
        <v>0</v>
      </c>
      <c r="E127" s="40">
        <v>0</v>
      </c>
      <c r="F127" s="40">
        <v>0</v>
      </c>
      <c r="G127" s="19" t="e">
        <f t="shared" si="13"/>
        <v>#DIV/0!</v>
      </c>
      <c r="H127" s="19" t="e">
        <f t="shared" si="14"/>
        <v>#DIV/0!</v>
      </c>
    </row>
    <row r="128" spans="1:8" ht="16.5" thickBot="1" x14ac:dyDescent="0.3">
      <c r="A128" s="7"/>
      <c r="B128" s="8"/>
      <c r="C128" s="40">
        <v>0</v>
      </c>
      <c r="D128" s="40">
        <v>0</v>
      </c>
      <c r="E128" s="40">
        <v>0</v>
      </c>
      <c r="F128" s="40">
        <v>0</v>
      </c>
      <c r="G128" s="19" t="e">
        <f t="shared" si="13"/>
        <v>#DIV/0!</v>
      </c>
      <c r="H128" s="19" t="e">
        <f t="shared" si="14"/>
        <v>#DIV/0!</v>
      </c>
    </row>
    <row r="129" spans="1:8" ht="16.5" thickBot="1" x14ac:dyDescent="0.3">
      <c r="A129" s="7"/>
      <c r="B129" s="8" t="s">
        <v>6</v>
      </c>
      <c r="C129" s="41">
        <f>SUM(C113:C128)</f>
        <v>7615195.5499999998</v>
      </c>
      <c r="D129" s="41">
        <f>SUM(D113:D128)</f>
        <v>7553190</v>
      </c>
      <c r="E129" s="41">
        <f>SUM(E113:E128)</f>
        <v>7906182.25</v>
      </c>
      <c r="F129" s="41">
        <f>SUM(F113:F128)</f>
        <v>7945560.2000000011</v>
      </c>
      <c r="G129" s="19">
        <f t="shared" si="13"/>
        <v>105.19476141868536</v>
      </c>
      <c r="H129" s="19">
        <f t="shared" si="14"/>
        <v>100.49806529567418</v>
      </c>
    </row>
    <row r="130" spans="1:8" ht="16.5" customHeight="1" thickBot="1" x14ac:dyDescent="0.3">
      <c r="A130" s="76" t="s">
        <v>20</v>
      </c>
      <c r="B130" s="78"/>
      <c r="C130" s="78"/>
      <c r="D130" s="78"/>
      <c r="E130" s="78"/>
      <c r="F130" s="78"/>
      <c r="G130" s="78"/>
      <c r="H130" s="77"/>
    </row>
    <row r="131" spans="1:8" ht="32.25" thickBot="1" x14ac:dyDescent="0.3">
      <c r="A131" s="3" t="s">
        <v>3</v>
      </c>
      <c r="B131" s="4" t="s">
        <v>4</v>
      </c>
      <c r="C131" s="4" t="s">
        <v>53</v>
      </c>
      <c r="D131" s="4" t="s">
        <v>55</v>
      </c>
      <c r="E131" s="4" t="s">
        <v>56</v>
      </c>
      <c r="F131" s="4" t="s">
        <v>57</v>
      </c>
      <c r="G131" s="4" t="s">
        <v>15</v>
      </c>
      <c r="H131" s="4" t="s">
        <v>16</v>
      </c>
    </row>
    <row r="132" spans="1:8" ht="16.5" thickBot="1" x14ac:dyDescent="0.3">
      <c r="A132" s="5"/>
      <c r="B132" s="6">
        <v>1</v>
      </c>
      <c r="C132" s="6">
        <v>2</v>
      </c>
      <c r="D132" s="6">
        <v>3</v>
      </c>
      <c r="E132" s="6">
        <v>4</v>
      </c>
      <c r="F132" s="6">
        <v>5</v>
      </c>
      <c r="G132" s="6">
        <v>6</v>
      </c>
      <c r="H132" s="6">
        <v>7</v>
      </c>
    </row>
    <row r="133" spans="1:8" ht="16.5" thickBot="1" x14ac:dyDescent="0.3">
      <c r="A133" s="7"/>
      <c r="B133" s="8"/>
      <c r="C133" s="20">
        <v>0</v>
      </c>
      <c r="D133" s="20">
        <v>0</v>
      </c>
      <c r="E133" s="20">
        <v>0</v>
      </c>
      <c r="F133" s="20">
        <v>0</v>
      </c>
      <c r="G133" s="19" t="e">
        <f t="shared" ref="G133:G149" si="15">F133/D133*100</f>
        <v>#DIV/0!</v>
      </c>
      <c r="H133" s="19" t="e">
        <f t="shared" ref="H133:H149" si="16">F133/E133*100</f>
        <v>#DIV/0!</v>
      </c>
    </row>
    <row r="134" spans="1:8" ht="16.5" thickBot="1" x14ac:dyDescent="0.3">
      <c r="A134" s="7"/>
      <c r="B134" s="8"/>
      <c r="C134" s="20">
        <v>0</v>
      </c>
      <c r="D134" s="20">
        <v>0</v>
      </c>
      <c r="E134" s="20">
        <v>0</v>
      </c>
      <c r="F134" s="20">
        <v>0</v>
      </c>
      <c r="G134" s="19" t="e">
        <f t="shared" si="15"/>
        <v>#DIV/0!</v>
      </c>
      <c r="H134" s="19" t="e">
        <f t="shared" si="16"/>
        <v>#DIV/0!</v>
      </c>
    </row>
    <row r="135" spans="1:8" ht="16.5" thickBot="1" x14ac:dyDescent="0.3">
      <c r="A135" s="7"/>
      <c r="B135" s="8"/>
      <c r="C135" s="20">
        <v>0</v>
      </c>
      <c r="D135" s="20">
        <v>0</v>
      </c>
      <c r="E135" s="20">
        <v>0</v>
      </c>
      <c r="F135" s="20">
        <v>0</v>
      </c>
      <c r="G135" s="19" t="e">
        <f t="shared" si="15"/>
        <v>#DIV/0!</v>
      </c>
      <c r="H135" s="19" t="e">
        <f t="shared" si="16"/>
        <v>#DIV/0!</v>
      </c>
    </row>
    <row r="136" spans="1:8" ht="16.5" thickBot="1" x14ac:dyDescent="0.3">
      <c r="A136" s="7"/>
      <c r="B136" s="8"/>
      <c r="C136" s="20">
        <v>0</v>
      </c>
      <c r="D136" s="20">
        <v>0</v>
      </c>
      <c r="E136" s="20">
        <v>0</v>
      </c>
      <c r="F136" s="20">
        <v>0</v>
      </c>
      <c r="G136" s="19" t="e">
        <f t="shared" si="15"/>
        <v>#DIV/0!</v>
      </c>
      <c r="H136" s="19" t="e">
        <f t="shared" si="16"/>
        <v>#DIV/0!</v>
      </c>
    </row>
    <row r="137" spans="1:8" ht="16.5" thickBot="1" x14ac:dyDescent="0.3">
      <c r="A137" s="7"/>
      <c r="B137" s="8"/>
      <c r="C137" s="20">
        <v>0</v>
      </c>
      <c r="D137" s="20">
        <v>0</v>
      </c>
      <c r="E137" s="20">
        <v>0</v>
      </c>
      <c r="F137" s="20">
        <v>0</v>
      </c>
      <c r="G137" s="19" t="e">
        <f t="shared" si="15"/>
        <v>#DIV/0!</v>
      </c>
      <c r="H137" s="19" t="e">
        <f t="shared" si="16"/>
        <v>#DIV/0!</v>
      </c>
    </row>
    <row r="138" spans="1:8" ht="16.5" thickBot="1" x14ac:dyDescent="0.3">
      <c r="A138" s="7"/>
      <c r="B138" s="8"/>
      <c r="C138" s="20">
        <v>0</v>
      </c>
      <c r="D138" s="20">
        <v>0</v>
      </c>
      <c r="E138" s="20">
        <v>0</v>
      </c>
      <c r="F138" s="20">
        <v>0</v>
      </c>
      <c r="G138" s="19" t="e">
        <f t="shared" si="15"/>
        <v>#DIV/0!</v>
      </c>
      <c r="H138" s="19" t="e">
        <f t="shared" si="16"/>
        <v>#DIV/0!</v>
      </c>
    </row>
    <row r="139" spans="1:8" ht="16.5" thickBot="1" x14ac:dyDescent="0.3">
      <c r="A139" s="7"/>
      <c r="B139" s="8"/>
      <c r="C139" s="20">
        <v>0</v>
      </c>
      <c r="D139" s="20">
        <v>0</v>
      </c>
      <c r="E139" s="20">
        <v>0</v>
      </c>
      <c r="F139" s="20">
        <v>0</v>
      </c>
      <c r="G139" s="19" t="e">
        <f t="shared" si="15"/>
        <v>#DIV/0!</v>
      </c>
      <c r="H139" s="19" t="e">
        <f t="shared" si="16"/>
        <v>#DIV/0!</v>
      </c>
    </row>
    <row r="140" spans="1:8" ht="16.5" thickBot="1" x14ac:dyDescent="0.3">
      <c r="A140" s="7"/>
      <c r="B140" s="8"/>
      <c r="C140" s="20">
        <v>0</v>
      </c>
      <c r="D140" s="20">
        <v>0</v>
      </c>
      <c r="E140" s="20">
        <v>0</v>
      </c>
      <c r="F140" s="20">
        <v>0</v>
      </c>
      <c r="G140" s="19" t="e">
        <f t="shared" si="15"/>
        <v>#DIV/0!</v>
      </c>
      <c r="H140" s="19" t="e">
        <f t="shared" si="16"/>
        <v>#DIV/0!</v>
      </c>
    </row>
    <row r="141" spans="1:8" ht="16.5" thickBot="1" x14ac:dyDescent="0.3">
      <c r="A141" s="7"/>
      <c r="B141" s="8"/>
      <c r="C141" s="20">
        <v>0</v>
      </c>
      <c r="D141" s="20">
        <v>0</v>
      </c>
      <c r="E141" s="20">
        <v>0</v>
      </c>
      <c r="F141" s="20">
        <v>0</v>
      </c>
      <c r="G141" s="19" t="e">
        <f t="shared" si="15"/>
        <v>#DIV/0!</v>
      </c>
      <c r="H141" s="19" t="e">
        <f t="shared" si="16"/>
        <v>#DIV/0!</v>
      </c>
    </row>
    <row r="142" spans="1:8" ht="16.5" thickBot="1" x14ac:dyDescent="0.3">
      <c r="A142" s="7"/>
      <c r="B142" s="8"/>
      <c r="C142" s="20">
        <v>0</v>
      </c>
      <c r="D142" s="20">
        <v>0</v>
      </c>
      <c r="E142" s="20">
        <v>0</v>
      </c>
      <c r="F142" s="20">
        <v>0</v>
      </c>
      <c r="G142" s="19" t="e">
        <f t="shared" si="15"/>
        <v>#DIV/0!</v>
      </c>
      <c r="H142" s="19" t="e">
        <f t="shared" si="16"/>
        <v>#DIV/0!</v>
      </c>
    </row>
    <row r="143" spans="1:8" ht="16.5" thickBot="1" x14ac:dyDescent="0.3">
      <c r="A143" s="7"/>
      <c r="B143" s="8"/>
      <c r="C143" s="20">
        <v>0</v>
      </c>
      <c r="D143" s="20">
        <v>0</v>
      </c>
      <c r="E143" s="20">
        <v>0</v>
      </c>
      <c r="F143" s="20">
        <v>0</v>
      </c>
      <c r="G143" s="19" t="e">
        <f t="shared" si="15"/>
        <v>#DIV/0!</v>
      </c>
      <c r="H143" s="19" t="e">
        <f t="shared" si="16"/>
        <v>#DIV/0!</v>
      </c>
    </row>
    <row r="144" spans="1:8" ht="16.5" thickBot="1" x14ac:dyDescent="0.3">
      <c r="A144" s="7"/>
      <c r="B144" s="8"/>
      <c r="C144" s="20">
        <v>0</v>
      </c>
      <c r="D144" s="20">
        <v>0</v>
      </c>
      <c r="E144" s="20">
        <v>0</v>
      </c>
      <c r="F144" s="20">
        <v>0</v>
      </c>
      <c r="G144" s="19" t="e">
        <f t="shared" si="15"/>
        <v>#DIV/0!</v>
      </c>
      <c r="H144" s="19" t="e">
        <f t="shared" si="16"/>
        <v>#DIV/0!</v>
      </c>
    </row>
    <row r="145" spans="1:8" ht="16.5" thickBot="1" x14ac:dyDescent="0.3">
      <c r="A145" s="7"/>
      <c r="B145" s="8"/>
      <c r="C145" s="20">
        <v>0</v>
      </c>
      <c r="D145" s="20">
        <v>0</v>
      </c>
      <c r="E145" s="20">
        <v>0</v>
      </c>
      <c r="F145" s="20">
        <v>0</v>
      </c>
      <c r="G145" s="19" t="e">
        <f t="shared" si="15"/>
        <v>#DIV/0!</v>
      </c>
      <c r="H145" s="19" t="e">
        <f t="shared" si="16"/>
        <v>#DIV/0!</v>
      </c>
    </row>
    <row r="146" spans="1:8" ht="16.5" thickBot="1" x14ac:dyDescent="0.3">
      <c r="A146" s="7"/>
      <c r="B146" s="8"/>
      <c r="C146" s="20">
        <v>0</v>
      </c>
      <c r="D146" s="20">
        <v>0</v>
      </c>
      <c r="E146" s="20">
        <v>0</v>
      </c>
      <c r="F146" s="20">
        <v>0</v>
      </c>
      <c r="G146" s="19" t="e">
        <f t="shared" si="15"/>
        <v>#DIV/0!</v>
      </c>
      <c r="H146" s="19" t="e">
        <f t="shared" si="16"/>
        <v>#DIV/0!</v>
      </c>
    </row>
    <row r="147" spans="1:8" ht="16.5" thickBot="1" x14ac:dyDescent="0.3">
      <c r="A147" s="7"/>
      <c r="B147" s="8"/>
      <c r="C147" s="20">
        <v>0</v>
      </c>
      <c r="D147" s="20">
        <v>0</v>
      </c>
      <c r="E147" s="20">
        <v>0</v>
      </c>
      <c r="F147" s="20">
        <v>0</v>
      </c>
      <c r="G147" s="19" t="e">
        <f t="shared" si="15"/>
        <v>#DIV/0!</v>
      </c>
      <c r="H147" s="19" t="e">
        <f t="shared" si="16"/>
        <v>#DIV/0!</v>
      </c>
    </row>
    <row r="148" spans="1:8" ht="16.5" thickBot="1" x14ac:dyDescent="0.3">
      <c r="A148" s="7"/>
      <c r="B148" s="8"/>
      <c r="C148" s="20">
        <v>0</v>
      </c>
      <c r="D148" s="20">
        <v>0</v>
      </c>
      <c r="E148" s="20">
        <v>0</v>
      </c>
      <c r="F148" s="20">
        <v>0</v>
      </c>
      <c r="G148" s="19" t="e">
        <f t="shared" si="15"/>
        <v>#DIV/0!</v>
      </c>
      <c r="H148" s="19" t="e">
        <f t="shared" si="16"/>
        <v>#DIV/0!</v>
      </c>
    </row>
    <row r="149" spans="1:8" ht="16.5" thickBot="1" x14ac:dyDescent="0.3">
      <c r="A149" s="7"/>
      <c r="B149" s="8" t="s">
        <v>6</v>
      </c>
      <c r="C149" s="21">
        <f>SUM(C133:C148)</f>
        <v>0</v>
      </c>
      <c r="D149" s="21">
        <f>SUM(D133:D148)</f>
        <v>0</v>
      </c>
      <c r="E149" s="21">
        <f>SUM(E133:E148)</f>
        <v>0</v>
      </c>
      <c r="F149" s="21">
        <f>SUM(F133:F148)</f>
        <v>0</v>
      </c>
      <c r="G149" s="19" t="e">
        <f t="shared" si="15"/>
        <v>#DIV/0!</v>
      </c>
      <c r="H149" s="19" t="e">
        <f t="shared" si="16"/>
        <v>#DIV/0!</v>
      </c>
    </row>
    <row r="150" spans="1:8" ht="16.5" customHeight="1" thickBot="1" x14ac:dyDescent="0.3">
      <c r="A150" s="76" t="s">
        <v>23</v>
      </c>
      <c r="B150" s="78"/>
      <c r="C150" s="78"/>
      <c r="D150" s="78"/>
      <c r="E150" s="78"/>
      <c r="F150" s="78"/>
      <c r="G150" s="78"/>
      <c r="H150" s="77"/>
    </row>
    <row r="151" spans="1:8" ht="32.25" thickBot="1" x14ac:dyDescent="0.3">
      <c r="A151" s="3" t="s">
        <v>3</v>
      </c>
      <c r="B151" s="4" t="s">
        <v>4</v>
      </c>
      <c r="C151" s="4" t="s">
        <v>53</v>
      </c>
      <c r="D151" s="4" t="s">
        <v>55</v>
      </c>
      <c r="E151" s="4" t="s">
        <v>56</v>
      </c>
      <c r="F151" s="4" t="s">
        <v>57</v>
      </c>
      <c r="G151" s="4" t="s">
        <v>15</v>
      </c>
      <c r="H151" s="4" t="s">
        <v>16</v>
      </c>
    </row>
    <row r="152" spans="1:8" ht="16.5" thickBot="1" x14ac:dyDescent="0.3">
      <c r="A152" s="5"/>
      <c r="B152" s="6">
        <v>1</v>
      </c>
      <c r="C152" s="6">
        <v>2</v>
      </c>
      <c r="D152" s="6">
        <v>3</v>
      </c>
      <c r="E152" s="6">
        <v>4</v>
      </c>
      <c r="F152" s="6">
        <v>5</v>
      </c>
      <c r="G152" s="6">
        <v>6</v>
      </c>
      <c r="H152" s="6">
        <v>7</v>
      </c>
    </row>
    <row r="153" spans="1:8" ht="16.5" thickBot="1" x14ac:dyDescent="0.3">
      <c r="A153" s="7">
        <v>311</v>
      </c>
      <c r="B153" s="8" t="s">
        <v>24</v>
      </c>
      <c r="C153" s="40">
        <v>0</v>
      </c>
      <c r="D153" s="40">
        <v>0</v>
      </c>
      <c r="E153" s="40">
        <v>0</v>
      </c>
      <c r="F153" s="40">
        <v>0</v>
      </c>
      <c r="G153" s="19" t="e">
        <f t="shared" ref="G153:G169" si="17">F153/D153*100</f>
        <v>#DIV/0!</v>
      </c>
      <c r="H153" s="19" t="e">
        <f t="shared" ref="H153:H169" si="18">F153/E153*100</f>
        <v>#DIV/0!</v>
      </c>
    </row>
    <row r="154" spans="1:8" ht="16.5" thickBot="1" x14ac:dyDescent="0.3">
      <c r="A154" s="7">
        <v>312</v>
      </c>
      <c r="B154" s="8" t="s">
        <v>25</v>
      </c>
      <c r="C154" s="40">
        <v>0</v>
      </c>
      <c r="D154" s="40">
        <v>0</v>
      </c>
      <c r="E154" s="40">
        <v>0</v>
      </c>
      <c r="F154" s="40">
        <v>0</v>
      </c>
      <c r="G154" s="19" t="e">
        <f t="shared" si="17"/>
        <v>#DIV/0!</v>
      </c>
      <c r="H154" s="19" t="e">
        <f t="shared" si="18"/>
        <v>#DIV/0!</v>
      </c>
    </row>
    <row r="155" spans="1:8" ht="16.5" thickBot="1" x14ac:dyDescent="0.3">
      <c r="A155" s="7">
        <v>313</v>
      </c>
      <c r="B155" s="8" t="s">
        <v>26</v>
      </c>
      <c r="C155" s="40">
        <v>0</v>
      </c>
      <c r="D155" s="40">
        <v>0</v>
      </c>
      <c r="E155" s="40">
        <v>0</v>
      </c>
      <c r="F155" s="40">
        <v>0</v>
      </c>
      <c r="G155" s="19" t="e">
        <f t="shared" si="17"/>
        <v>#DIV/0!</v>
      </c>
      <c r="H155" s="19" t="e">
        <f t="shared" si="18"/>
        <v>#DIV/0!</v>
      </c>
    </row>
    <row r="156" spans="1:8" ht="16.5" thickBot="1" x14ac:dyDescent="0.3">
      <c r="A156" s="7">
        <v>321</v>
      </c>
      <c r="B156" s="8" t="s">
        <v>27</v>
      </c>
      <c r="C156" s="40">
        <v>0</v>
      </c>
      <c r="D156" s="40">
        <v>0</v>
      </c>
      <c r="E156" s="40">
        <v>0</v>
      </c>
      <c r="F156" s="40">
        <v>0</v>
      </c>
      <c r="G156" s="19" t="e">
        <f t="shared" si="17"/>
        <v>#DIV/0!</v>
      </c>
      <c r="H156" s="19" t="e">
        <f t="shared" si="18"/>
        <v>#DIV/0!</v>
      </c>
    </row>
    <row r="157" spans="1:8" ht="16.5" thickBot="1" x14ac:dyDescent="0.3">
      <c r="A157" s="7">
        <v>322</v>
      </c>
      <c r="B157" s="8" t="s">
        <v>28</v>
      </c>
      <c r="C157" s="40">
        <v>0</v>
      </c>
      <c r="D157" s="40">
        <v>9500</v>
      </c>
      <c r="E157" s="40">
        <v>6000</v>
      </c>
      <c r="F157" s="40">
        <v>2130.71</v>
      </c>
      <c r="G157" s="19">
        <f t="shared" si="17"/>
        <v>22.428526315789473</v>
      </c>
      <c r="H157" s="19">
        <f t="shared" si="18"/>
        <v>35.511833333333328</v>
      </c>
    </row>
    <row r="158" spans="1:8" ht="16.5" thickBot="1" x14ac:dyDescent="0.3">
      <c r="A158" s="7">
        <v>323</v>
      </c>
      <c r="B158" s="8" t="s">
        <v>29</v>
      </c>
      <c r="C158" s="40">
        <v>0</v>
      </c>
      <c r="D158" s="40">
        <v>500</v>
      </c>
      <c r="E158" s="40">
        <v>430</v>
      </c>
      <c r="F158" s="40">
        <v>0</v>
      </c>
      <c r="G158" s="19">
        <f t="shared" si="17"/>
        <v>0</v>
      </c>
      <c r="H158" s="19">
        <f t="shared" si="18"/>
        <v>0</v>
      </c>
    </row>
    <row r="159" spans="1:8" ht="32.25" thickBot="1" x14ac:dyDescent="0.3">
      <c r="A159" s="7">
        <v>324</v>
      </c>
      <c r="B159" s="8" t="s">
        <v>30</v>
      </c>
      <c r="C159" s="40">
        <v>0</v>
      </c>
      <c r="D159" s="40">
        <v>0</v>
      </c>
      <c r="E159" s="40">
        <v>0</v>
      </c>
      <c r="F159" s="40">
        <v>0</v>
      </c>
      <c r="G159" s="19" t="e">
        <f t="shared" si="17"/>
        <v>#DIV/0!</v>
      </c>
      <c r="H159" s="19" t="e">
        <f t="shared" si="18"/>
        <v>#DIV/0!</v>
      </c>
    </row>
    <row r="160" spans="1:8" ht="16.5" thickBot="1" x14ac:dyDescent="0.3">
      <c r="A160" s="7">
        <v>329</v>
      </c>
      <c r="B160" s="8" t="s">
        <v>31</v>
      </c>
      <c r="C160" s="40">
        <v>2461.6799999999998</v>
      </c>
      <c r="D160" s="40">
        <v>4000</v>
      </c>
      <c r="E160" s="40">
        <v>4000</v>
      </c>
      <c r="F160" s="40">
        <v>1187.3800000000001</v>
      </c>
      <c r="G160" s="19">
        <f t="shared" si="17"/>
        <v>29.684500000000003</v>
      </c>
      <c r="H160" s="19">
        <f t="shared" si="18"/>
        <v>29.684500000000003</v>
      </c>
    </row>
    <row r="161" spans="1:8" ht="16.5" thickBot="1" x14ac:dyDescent="0.3">
      <c r="A161" s="7">
        <v>343</v>
      </c>
      <c r="B161" s="8" t="s">
        <v>32</v>
      </c>
      <c r="C161" s="40">
        <v>0</v>
      </c>
      <c r="D161" s="40">
        <v>0</v>
      </c>
      <c r="E161" s="40">
        <v>0</v>
      </c>
      <c r="F161" s="40">
        <v>0</v>
      </c>
      <c r="G161" s="19" t="e">
        <f t="shared" si="17"/>
        <v>#DIV/0!</v>
      </c>
      <c r="H161" s="19" t="e">
        <f t="shared" si="18"/>
        <v>#DIV/0!</v>
      </c>
    </row>
    <row r="162" spans="1:8" ht="16.5" thickBot="1" x14ac:dyDescent="0.3">
      <c r="A162" s="7">
        <v>412</v>
      </c>
      <c r="B162" s="8" t="s">
        <v>39</v>
      </c>
      <c r="C162" s="40">
        <v>0</v>
      </c>
      <c r="D162" s="40">
        <v>0</v>
      </c>
      <c r="E162" s="40">
        <v>0</v>
      </c>
      <c r="F162" s="40">
        <v>0</v>
      </c>
      <c r="G162" s="19" t="e">
        <f t="shared" si="17"/>
        <v>#DIV/0!</v>
      </c>
      <c r="H162" s="19" t="e">
        <f t="shared" si="18"/>
        <v>#DIV/0!</v>
      </c>
    </row>
    <row r="163" spans="1:8" ht="16.5" thickBot="1" x14ac:dyDescent="0.3">
      <c r="A163" s="7">
        <v>421</v>
      </c>
      <c r="B163" s="8" t="s">
        <v>33</v>
      </c>
      <c r="C163" s="40">
        <v>0</v>
      </c>
      <c r="D163" s="40">
        <v>0</v>
      </c>
      <c r="E163" s="40">
        <v>0</v>
      </c>
      <c r="F163" s="40">
        <v>0</v>
      </c>
      <c r="G163" s="19" t="e">
        <f t="shared" si="17"/>
        <v>#DIV/0!</v>
      </c>
      <c r="H163" s="19" t="e">
        <f t="shared" si="18"/>
        <v>#DIV/0!</v>
      </c>
    </row>
    <row r="164" spans="1:8" ht="16.5" thickBot="1" x14ac:dyDescent="0.3">
      <c r="A164" s="7">
        <v>422</v>
      </c>
      <c r="B164" s="8" t="s">
        <v>34</v>
      </c>
      <c r="C164" s="40">
        <v>0</v>
      </c>
      <c r="D164" s="40">
        <v>5000</v>
      </c>
      <c r="E164" s="40">
        <v>8000</v>
      </c>
      <c r="F164" s="40">
        <v>10437.780000000001</v>
      </c>
      <c r="G164" s="19">
        <f t="shared" si="17"/>
        <v>208.75560000000002</v>
      </c>
      <c r="H164" s="19">
        <f t="shared" si="18"/>
        <v>130.47225</v>
      </c>
    </row>
    <row r="165" spans="1:8" ht="16.5" thickBot="1" x14ac:dyDescent="0.3">
      <c r="A165" s="7">
        <v>423</v>
      </c>
      <c r="B165" s="8" t="s">
        <v>35</v>
      </c>
      <c r="C165" s="40">
        <v>0</v>
      </c>
      <c r="D165" s="40">
        <v>0</v>
      </c>
      <c r="E165" s="40">
        <v>0</v>
      </c>
      <c r="F165" s="40">
        <v>0</v>
      </c>
      <c r="G165" s="19" t="e">
        <f t="shared" si="17"/>
        <v>#DIV/0!</v>
      </c>
      <c r="H165" s="19" t="e">
        <f t="shared" si="18"/>
        <v>#DIV/0!</v>
      </c>
    </row>
    <row r="166" spans="1:8" ht="32.25" thickBot="1" x14ac:dyDescent="0.3">
      <c r="A166" s="7">
        <v>424</v>
      </c>
      <c r="B166" s="8" t="s">
        <v>36</v>
      </c>
      <c r="C166" s="40">
        <v>0</v>
      </c>
      <c r="D166" s="40">
        <v>0</v>
      </c>
      <c r="E166" s="40">
        <v>0</v>
      </c>
      <c r="F166" s="40">
        <v>0</v>
      </c>
      <c r="G166" s="19" t="e">
        <f t="shared" si="17"/>
        <v>#DIV/0!</v>
      </c>
      <c r="H166" s="19" t="e">
        <f t="shared" si="18"/>
        <v>#DIV/0!</v>
      </c>
    </row>
    <row r="167" spans="1:8" ht="16.5" thickBot="1" x14ac:dyDescent="0.3">
      <c r="A167" s="7"/>
      <c r="B167" s="8"/>
      <c r="C167" s="40">
        <v>0</v>
      </c>
      <c r="D167" s="40">
        <v>0</v>
      </c>
      <c r="E167" s="40">
        <v>0</v>
      </c>
      <c r="F167" s="40">
        <v>0</v>
      </c>
      <c r="G167" s="19" t="e">
        <f t="shared" si="17"/>
        <v>#DIV/0!</v>
      </c>
      <c r="H167" s="19" t="e">
        <f t="shared" si="18"/>
        <v>#DIV/0!</v>
      </c>
    </row>
    <row r="168" spans="1:8" ht="16.5" thickBot="1" x14ac:dyDescent="0.3">
      <c r="A168" s="7"/>
      <c r="B168" s="8"/>
      <c r="C168" s="40">
        <v>0</v>
      </c>
      <c r="D168" s="40">
        <v>0</v>
      </c>
      <c r="E168" s="40">
        <v>0</v>
      </c>
      <c r="F168" s="40">
        <v>0</v>
      </c>
      <c r="G168" s="19" t="e">
        <f t="shared" si="17"/>
        <v>#DIV/0!</v>
      </c>
      <c r="H168" s="19" t="e">
        <f t="shared" si="18"/>
        <v>#DIV/0!</v>
      </c>
    </row>
    <row r="169" spans="1:8" ht="16.5" thickBot="1" x14ac:dyDescent="0.3">
      <c r="A169" s="7"/>
      <c r="B169" s="8" t="s">
        <v>6</v>
      </c>
      <c r="C169" s="41">
        <f>SUM(C153:C168)</f>
        <v>2461.6799999999998</v>
      </c>
      <c r="D169" s="41">
        <f>SUM(D153:D168)</f>
        <v>19000</v>
      </c>
      <c r="E169" s="41">
        <f>SUM(E153:E168)</f>
        <v>18430</v>
      </c>
      <c r="F169" s="41">
        <f>SUM(F153:F168)</f>
        <v>13755.87</v>
      </c>
      <c r="G169" s="19">
        <f t="shared" si="17"/>
        <v>72.39931578947369</v>
      </c>
      <c r="H169" s="19">
        <f t="shared" si="18"/>
        <v>74.638469886055347</v>
      </c>
    </row>
    <row r="170" spans="1:8" ht="16.5" customHeight="1" thickBot="1" x14ac:dyDescent="0.3">
      <c r="A170" s="76" t="s">
        <v>21</v>
      </c>
      <c r="B170" s="78"/>
      <c r="C170" s="78"/>
      <c r="D170" s="78"/>
      <c r="E170" s="78"/>
      <c r="F170" s="78"/>
      <c r="G170" s="78"/>
      <c r="H170" s="77"/>
    </row>
    <row r="171" spans="1:8" ht="32.25" thickBot="1" x14ac:dyDescent="0.3">
      <c r="A171" s="3" t="s">
        <v>3</v>
      </c>
      <c r="B171" s="4" t="s">
        <v>4</v>
      </c>
      <c r="C171" s="4" t="s">
        <v>53</v>
      </c>
      <c r="D171" s="4" t="s">
        <v>55</v>
      </c>
      <c r="E171" s="4" t="s">
        <v>56</v>
      </c>
      <c r="F171" s="4" t="s">
        <v>57</v>
      </c>
      <c r="G171" s="4" t="s">
        <v>15</v>
      </c>
      <c r="H171" s="4" t="s">
        <v>16</v>
      </c>
    </row>
    <row r="172" spans="1:8" ht="16.5" thickBot="1" x14ac:dyDescent="0.3">
      <c r="A172" s="5"/>
      <c r="B172" s="6">
        <v>1</v>
      </c>
      <c r="C172" s="6">
        <v>2</v>
      </c>
      <c r="D172" s="6">
        <v>3</v>
      </c>
      <c r="E172" s="6">
        <v>4</v>
      </c>
      <c r="F172" s="6">
        <v>5</v>
      </c>
      <c r="G172" s="6">
        <v>6</v>
      </c>
      <c r="H172" s="6">
        <v>7</v>
      </c>
    </row>
    <row r="173" spans="1:8" ht="16.5" thickBot="1" x14ac:dyDescent="0.3">
      <c r="A173" s="7"/>
      <c r="B173" s="8"/>
      <c r="C173" s="20">
        <v>0</v>
      </c>
      <c r="D173" s="20">
        <v>0</v>
      </c>
      <c r="E173" s="20">
        <v>0</v>
      </c>
      <c r="F173" s="20">
        <v>0</v>
      </c>
      <c r="G173" s="19" t="e">
        <f t="shared" ref="G173:G189" si="19">F173/D173*100</f>
        <v>#DIV/0!</v>
      </c>
      <c r="H173" s="19" t="e">
        <f t="shared" ref="H173:H189" si="20">F173/E173*100</f>
        <v>#DIV/0!</v>
      </c>
    </row>
    <row r="174" spans="1:8" ht="16.5" thickBot="1" x14ac:dyDescent="0.3">
      <c r="A174" s="7"/>
      <c r="B174" s="8"/>
      <c r="C174" s="20">
        <v>0</v>
      </c>
      <c r="D174" s="20">
        <v>0</v>
      </c>
      <c r="E174" s="20">
        <v>0</v>
      </c>
      <c r="F174" s="20">
        <v>0</v>
      </c>
      <c r="G174" s="19" t="e">
        <f t="shared" si="19"/>
        <v>#DIV/0!</v>
      </c>
      <c r="H174" s="19" t="e">
        <f t="shared" si="20"/>
        <v>#DIV/0!</v>
      </c>
    </row>
    <row r="175" spans="1:8" ht="16.5" thickBot="1" x14ac:dyDescent="0.3">
      <c r="A175" s="7"/>
      <c r="B175" s="8"/>
      <c r="C175" s="20">
        <v>0</v>
      </c>
      <c r="D175" s="20">
        <v>0</v>
      </c>
      <c r="E175" s="20">
        <v>0</v>
      </c>
      <c r="F175" s="20">
        <v>0</v>
      </c>
      <c r="G175" s="19" t="e">
        <f t="shared" si="19"/>
        <v>#DIV/0!</v>
      </c>
      <c r="H175" s="19" t="e">
        <f t="shared" si="20"/>
        <v>#DIV/0!</v>
      </c>
    </row>
    <row r="176" spans="1:8" ht="16.5" thickBot="1" x14ac:dyDescent="0.3">
      <c r="A176" s="7"/>
      <c r="B176" s="8"/>
      <c r="C176" s="20">
        <v>0</v>
      </c>
      <c r="D176" s="20">
        <v>0</v>
      </c>
      <c r="E176" s="20">
        <v>0</v>
      </c>
      <c r="F176" s="20">
        <v>0</v>
      </c>
      <c r="G176" s="19" t="e">
        <f t="shared" si="19"/>
        <v>#DIV/0!</v>
      </c>
      <c r="H176" s="19" t="e">
        <f t="shared" si="20"/>
        <v>#DIV/0!</v>
      </c>
    </row>
    <row r="177" spans="1:8" ht="16.5" thickBot="1" x14ac:dyDescent="0.3">
      <c r="A177" s="7"/>
      <c r="B177" s="8"/>
      <c r="C177" s="20">
        <v>0</v>
      </c>
      <c r="D177" s="20">
        <v>0</v>
      </c>
      <c r="E177" s="20">
        <v>0</v>
      </c>
      <c r="F177" s="20">
        <v>0</v>
      </c>
      <c r="G177" s="19" t="e">
        <f t="shared" si="19"/>
        <v>#DIV/0!</v>
      </c>
      <c r="H177" s="19" t="e">
        <f t="shared" si="20"/>
        <v>#DIV/0!</v>
      </c>
    </row>
    <row r="178" spans="1:8" ht="16.5" thickBot="1" x14ac:dyDescent="0.3">
      <c r="A178" s="7"/>
      <c r="B178" s="8"/>
      <c r="C178" s="20">
        <v>0</v>
      </c>
      <c r="D178" s="20">
        <v>0</v>
      </c>
      <c r="E178" s="20">
        <v>0</v>
      </c>
      <c r="F178" s="20">
        <v>0</v>
      </c>
      <c r="G178" s="19" t="e">
        <f t="shared" si="19"/>
        <v>#DIV/0!</v>
      </c>
      <c r="H178" s="19" t="e">
        <f t="shared" si="20"/>
        <v>#DIV/0!</v>
      </c>
    </row>
    <row r="179" spans="1:8" ht="16.5" thickBot="1" x14ac:dyDescent="0.3">
      <c r="A179" s="7"/>
      <c r="B179" s="8"/>
      <c r="C179" s="20">
        <v>0</v>
      </c>
      <c r="D179" s="20">
        <v>0</v>
      </c>
      <c r="E179" s="20">
        <v>0</v>
      </c>
      <c r="F179" s="20">
        <v>0</v>
      </c>
      <c r="G179" s="19" t="e">
        <f t="shared" si="19"/>
        <v>#DIV/0!</v>
      </c>
      <c r="H179" s="19" t="e">
        <f t="shared" si="20"/>
        <v>#DIV/0!</v>
      </c>
    </row>
    <row r="180" spans="1:8" ht="16.5" thickBot="1" x14ac:dyDescent="0.3">
      <c r="A180" s="7"/>
      <c r="B180" s="8"/>
      <c r="C180" s="20">
        <v>0</v>
      </c>
      <c r="D180" s="20">
        <v>0</v>
      </c>
      <c r="E180" s="20">
        <v>0</v>
      </c>
      <c r="F180" s="20">
        <v>0</v>
      </c>
      <c r="G180" s="19" t="e">
        <f t="shared" si="19"/>
        <v>#DIV/0!</v>
      </c>
      <c r="H180" s="19" t="e">
        <f t="shared" si="20"/>
        <v>#DIV/0!</v>
      </c>
    </row>
    <row r="181" spans="1:8" ht="16.5" thickBot="1" x14ac:dyDescent="0.3">
      <c r="A181" s="7"/>
      <c r="B181" s="8"/>
      <c r="C181" s="20">
        <v>0</v>
      </c>
      <c r="D181" s="20">
        <v>0</v>
      </c>
      <c r="E181" s="20">
        <v>0</v>
      </c>
      <c r="F181" s="20">
        <v>0</v>
      </c>
      <c r="G181" s="19" t="e">
        <f t="shared" si="19"/>
        <v>#DIV/0!</v>
      </c>
      <c r="H181" s="19" t="e">
        <f t="shared" si="20"/>
        <v>#DIV/0!</v>
      </c>
    </row>
    <row r="182" spans="1:8" ht="16.5" thickBot="1" x14ac:dyDescent="0.3">
      <c r="A182" s="7"/>
      <c r="B182" s="8"/>
      <c r="C182" s="20">
        <v>0</v>
      </c>
      <c r="D182" s="20">
        <v>0</v>
      </c>
      <c r="E182" s="20">
        <v>0</v>
      </c>
      <c r="F182" s="20">
        <v>0</v>
      </c>
      <c r="G182" s="19" t="e">
        <f t="shared" si="19"/>
        <v>#DIV/0!</v>
      </c>
      <c r="H182" s="19" t="e">
        <f t="shared" si="20"/>
        <v>#DIV/0!</v>
      </c>
    </row>
    <row r="183" spans="1:8" ht="16.5" thickBot="1" x14ac:dyDescent="0.3">
      <c r="A183" s="7"/>
      <c r="B183" s="8"/>
      <c r="C183" s="20">
        <v>0</v>
      </c>
      <c r="D183" s="20">
        <v>0</v>
      </c>
      <c r="E183" s="20">
        <v>0</v>
      </c>
      <c r="F183" s="20">
        <v>0</v>
      </c>
      <c r="G183" s="19" t="e">
        <f t="shared" si="19"/>
        <v>#DIV/0!</v>
      </c>
      <c r="H183" s="19" t="e">
        <f t="shared" si="20"/>
        <v>#DIV/0!</v>
      </c>
    </row>
    <row r="184" spans="1:8" ht="16.5" thickBot="1" x14ac:dyDescent="0.3">
      <c r="A184" s="7"/>
      <c r="B184" s="8"/>
      <c r="C184" s="20">
        <v>0</v>
      </c>
      <c r="D184" s="20">
        <v>0</v>
      </c>
      <c r="E184" s="20">
        <v>0</v>
      </c>
      <c r="F184" s="20">
        <v>0</v>
      </c>
      <c r="G184" s="19" t="e">
        <f t="shared" si="19"/>
        <v>#DIV/0!</v>
      </c>
      <c r="H184" s="19" t="e">
        <f t="shared" si="20"/>
        <v>#DIV/0!</v>
      </c>
    </row>
    <row r="185" spans="1:8" ht="16.5" thickBot="1" x14ac:dyDescent="0.3">
      <c r="A185" s="7"/>
      <c r="B185" s="8"/>
      <c r="C185" s="20">
        <v>0</v>
      </c>
      <c r="D185" s="20">
        <v>0</v>
      </c>
      <c r="E185" s="20">
        <v>0</v>
      </c>
      <c r="F185" s="20">
        <v>0</v>
      </c>
      <c r="G185" s="19" t="e">
        <f t="shared" si="19"/>
        <v>#DIV/0!</v>
      </c>
      <c r="H185" s="19" t="e">
        <f t="shared" si="20"/>
        <v>#DIV/0!</v>
      </c>
    </row>
    <row r="186" spans="1:8" ht="16.5" thickBot="1" x14ac:dyDescent="0.3">
      <c r="A186" s="7"/>
      <c r="B186" s="8"/>
      <c r="C186" s="20">
        <v>0</v>
      </c>
      <c r="D186" s="20">
        <v>0</v>
      </c>
      <c r="E186" s="20">
        <v>0</v>
      </c>
      <c r="F186" s="20">
        <v>0</v>
      </c>
      <c r="G186" s="19" t="e">
        <f t="shared" si="19"/>
        <v>#DIV/0!</v>
      </c>
      <c r="H186" s="19" t="e">
        <f t="shared" si="20"/>
        <v>#DIV/0!</v>
      </c>
    </row>
    <row r="187" spans="1:8" ht="16.5" thickBot="1" x14ac:dyDescent="0.3">
      <c r="A187" s="7"/>
      <c r="B187" s="8"/>
      <c r="C187" s="20">
        <v>0</v>
      </c>
      <c r="D187" s="20">
        <v>0</v>
      </c>
      <c r="E187" s="20">
        <v>0</v>
      </c>
      <c r="F187" s="20">
        <v>0</v>
      </c>
      <c r="G187" s="19" t="e">
        <f t="shared" si="19"/>
        <v>#DIV/0!</v>
      </c>
      <c r="H187" s="19" t="e">
        <f t="shared" si="20"/>
        <v>#DIV/0!</v>
      </c>
    </row>
    <row r="188" spans="1:8" ht="16.5" thickBot="1" x14ac:dyDescent="0.3">
      <c r="A188" s="7"/>
      <c r="B188" s="8"/>
      <c r="C188" s="20">
        <v>0</v>
      </c>
      <c r="D188" s="20">
        <v>0</v>
      </c>
      <c r="E188" s="20">
        <v>0</v>
      </c>
      <c r="F188" s="20">
        <v>0</v>
      </c>
      <c r="G188" s="19" t="e">
        <f t="shared" si="19"/>
        <v>#DIV/0!</v>
      </c>
      <c r="H188" s="19" t="e">
        <f t="shared" si="20"/>
        <v>#DIV/0!</v>
      </c>
    </row>
    <row r="189" spans="1:8" ht="16.5" thickBot="1" x14ac:dyDescent="0.3">
      <c r="A189" s="7"/>
      <c r="B189" s="8" t="s">
        <v>6</v>
      </c>
      <c r="C189" s="21">
        <f>SUM(C173:C188)</f>
        <v>0</v>
      </c>
      <c r="D189" s="21">
        <f>SUM(D173:D188)</f>
        <v>0</v>
      </c>
      <c r="E189" s="21">
        <f>SUM(E173:E188)</f>
        <v>0</v>
      </c>
      <c r="F189" s="21">
        <f>SUM(F173:F188)</f>
        <v>0</v>
      </c>
      <c r="G189" s="19" t="e">
        <f t="shared" si="19"/>
        <v>#DIV/0!</v>
      </c>
      <c r="H189" s="19" t="e">
        <f t="shared" si="20"/>
        <v>#DIV/0!</v>
      </c>
    </row>
    <row r="190" spans="1:8" ht="16.5" thickBot="1" x14ac:dyDescent="0.3">
      <c r="A190" s="76" t="s">
        <v>12</v>
      </c>
      <c r="B190" s="78"/>
      <c r="C190" s="78"/>
      <c r="D190" s="78"/>
      <c r="E190" s="78"/>
      <c r="F190" s="78"/>
      <c r="G190" s="78"/>
      <c r="H190" s="77"/>
    </row>
    <row r="191" spans="1:8" ht="32.25" thickBot="1" x14ac:dyDescent="0.3">
      <c r="A191" s="3" t="s">
        <v>3</v>
      </c>
      <c r="B191" s="4" t="s">
        <v>4</v>
      </c>
      <c r="C191" s="4" t="s">
        <v>53</v>
      </c>
      <c r="D191" s="4" t="s">
        <v>55</v>
      </c>
      <c r="E191" s="4" t="s">
        <v>56</v>
      </c>
      <c r="F191" s="4" t="s">
        <v>57</v>
      </c>
      <c r="G191" s="4" t="s">
        <v>15</v>
      </c>
      <c r="H191" s="4" t="s">
        <v>16</v>
      </c>
    </row>
    <row r="192" spans="1:8" ht="16.5" thickBot="1" x14ac:dyDescent="0.3">
      <c r="A192" s="5"/>
      <c r="B192" s="6">
        <v>1</v>
      </c>
      <c r="C192" s="6">
        <v>2</v>
      </c>
      <c r="D192" s="6">
        <v>3</v>
      </c>
      <c r="E192" s="6">
        <v>4</v>
      </c>
      <c r="F192" s="6">
        <v>5</v>
      </c>
      <c r="G192" s="6">
        <v>6</v>
      </c>
      <c r="H192" s="6">
        <v>7</v>
      </c>
    </row>
    <row r="193" spans="1:8" ht="16.5" thickBot="1" x14ac:dyDescent="0.3">
      <c r="A193" s="7"/>
      <c r="B193" s="8"/>
      <c r="C193" s="20">
        <v>0</v>
      </c>
      <c r="D193" s="20">
        <v>0</v>
      </c>
      <c r="E193" s="20">
        <v>0</v>
      </c>
      <c r="F193" s="20">
        <v>0</v>
      </c>
      <c r="G193" s="19" t="e">
        <f t="shared" ref="G193:G209" si="21">F193/D193*100</f>
        <v>#DIV/0!</v>
      </c>
      <c r="H193" s="19" t="e">
        <f t="shared" ref="H193:H209" si="22">F193/E193*100</f>
        <v>#DIV/0!</v>
      </c>
    </row>
    <row r="194" spans="1:8" ht="16.5" thickBot="1" x14ac:dyDescent="0.3">
      <c r="A194" s="7"/>
      <c r="B194" s="8"/>
      <c r="C194" s="20">
        <v>0</v>
      </c>
      <c r="D194" s="20">
        <v>0</v>
      </c>
      <c r="E194" s="20">
        <v>0</v>
      </c>
      <c r="F194" s="20">
        <v>0</v>
      </c>
      <c r="G194" s="19" t="e">
        <f t="shared" si="21"/>
        <v>#DIV/0!</v>
      </c>
      <c r="H194" s="19" t="e">
        <f t="shared" si="22"/>
        <v>#DIV/0!</v>
      </c>
    </row>
    <row r="195" spans="1:8" ht="16.5" thickBot="1" x14ac:dyDescent="0.3">
      <c r="A195" s="7"/>
      <c r="B195" s="8"/>
      <c r="C195" s="20">
        <v>0</v>
      </c>
      <c r="D195" s="20">
        <v>0</v>
      </c>
      <c r="E195" s="20">
        <v>0</v>
      </c>
      <c r="F195" s="20">
        <v>0</v>
      </c>
      <c r="G195" s="19" t="e">
        <f t="shared" si="21"/>
        <v>#DIV/0!</v>
      </c>
      <c r="H195" s="19" t="e">
        <f t="shared" si="22"/>
        <v>#DIV/0!</v>
      </c>
    </row>
    <row r="196" spans="1:8" ht="16.5" thickBot="1" x14ac:dyDescent="0.3">
      <c r="A196" s="7"/>
      <c r="B196" s="8"/>
      <c r="C196" s="20">
        <v>0</v>
      </c>
      <c r="D196" s="20">
        <v>0</v>
      </c>
      <c r="E196" s="20">
        <v>0</v>
      </c>
      <c r="F196" s="20">
        <v>0</v>
      </c>
      <c r="G196" s="19" t="e">
        <f t="shared" si="21"/>
        <v>#DIV/0!</v>
      </c>
      <c r="H196" s="19" t="e">
        <f t="shared" si="22"/>
        <v>#DIV/0!</v>
      </c>
    </row>
    <row r="197" spans="1:8" ht="16.5" thickBot="1" x14ac:dyDescent="0.3">
      <c r="A197" s="7"/>
      <c r="B197" s="8"/>
      <c r="C197" s="20">
        <v>0</v>
      </c>
      <c r="D197" s="20">
        <v>0</v>
      </c>
      <c r="E197" s="20">
        <v>0</v>
      </c>
      <c r="F197" s="20">
        <v>0</v>
      </c>
      <c r="G197" s="19" t="e">
        <f t="shared" si="21"/>
        <v>#DIV/0!</v>
      </c>
      <c r="H197" s="19" t="e">
        <f t="shared" si="22"/>
        <v>#DIV/0!</v>
      </c>
    </row>
    <row r="198" spans="1:8" ht="16.5" thickBot="1" x14ac:dyDescent="0.3">
      <c r="A198" s="7"/>
      <c r="B198" s="8"/>
      <c r="C198" s="20">
        <v>0</v>
      </c>
      <c r="D198" s="20">
        <v>0</v>
      </c>
      <c r="E198" s="20">
        <v>0</v>
      </c>
      <c r="F198" s="20">
        <v>0</v>
      </c>
      <c r="G198" s="19" t="e">
        <f t="shared" si="21"/>
        <v>#DIV/0!</v>
      </c>
      <c r="H198" s="19" t="e">
        <f t="shared" si="22"/>
        <v>#DIV/0!</v>
      </c>
    </row>
    <row r="199" spans="1:8" ht="16.5" thickBot="1" x14ac:dyDescent="0.3">
      <c r="A199" s="7"/>
      <c r="B199" s="8"/>
      <c r="C199" s="20">
        <v>0</v>
      </c>
      <c r="D199" s="20">
        <v>0</v>
      </c>
      <c r="E199" s="20">
        <v>0</v>
      </c>
      <c r="F199" s="20">
        <v>0</v>
      </c>
      <c r="G199" s="19" t="e">
        <f t="shared" si="21"/>
        <v>#DIV/0!</v>
      </c>
      <c r="H199" s="19" t="e">
        <f t="shared" si="22"/>
        <v>#DIV/0!</v>
      </c>
    </row>
    <row r="200" spans="1:8" ht="16.5" thickBot="1" x14ac:dyDescent="0.3">
      <c r="A200" s="7"/>
      <c r="B200" s="8"/>
      <c r="C200" s="20">
        <v>0</v>
      </c>
      <c r="D200" s="20">
        <v>0</v>
      </c>
      <c r="E200" s="20">
        <v>0</v>
      </c>
      <c r="F200" s="20">
        <v>0</v>
      </c>
      <c r="G200" s="19" t="e">
        <f t="shared" si="21"/>
        <v>#DIV/0!</v>
      </c>
      <c r="H200" s="19" t="e">
        <f t="shared" si="22"/>
        <v>#DIV/0!</v>
      </c>
    </row>
    <row r="201" spans="1:8" ht="16.5" thickBot="1" x14ac:dyDescent="0.3">
      <c r="A201" s="7"/>
      <c r="B201" s="8"/>
      <c r="C201" s="20">
        <v>0</v>
      </c>
      <c r="D201" s="20">
        <v>0</v>
      </c>
      <c r="E201" s="20">
        <v>0</v>
      </c>
      <c r="F201" s="20">
        <v>0</v>
      </c>
      <c r="G201" s="19" t="e">
        <f t="shared" si="21"/>
        <v>#DIV/0!</v>
      </c>
      <c r="H201" s="19" t="e">
        <f t="shared" si="22"/>
        <v>#DIV/0!</v>
      </c>
    </row>
    <row r="202" spans="1:8" ht="16.5" thickBot="1" x14ac:dyDescent="0.3">
      <c r="A202" s="7"/>
      <c r="B202" s="8"/>
      <c r="C202" s="20">
        <v>0</v>
      </c>
      <c r="D202" s="20">
        <v>0</v>
      </c>
      <c r="E202" s="20">
        <v>0</v>
      </c>
      <c r="F202" s="20">
        <v>0</v>
      </c>
      <c r="G202" s="19" t="e">
        <f t="shared" si="21"/>
        <v>#DIV/0!</v>
      </c>
      <c r="H202" s="19" t="e">
        <f t="shared" si="22"/>
        <v>#DIV/0!</v>
      </c>
    </row>
    <row r="203" spans="1:8" ht="16.5" thickBot="1" x14ac:dyDescent="0.3">
      <c r="A203" s="7"/>
      <c r="B203" s="8"/>
      <c r="C203" s="20">
        <v>0</v>
      </c>
      <c r="D203" s="20">
        <v>0</v>
      </c>
      <c r="E203" s="20">
        <v>0</v>
      </c>
      <c r="F203" s="20">
        <v>0</v>
      </c>
      <c r="G203" s="19" t="e">
        <f t="shared" si="21"/>
        <v>#DIV/0!</v>
      </c>
      <c r="H203" s="19" t="e">
        <f t="shared" si="22"/>
        <v>#DIV/0!</v>
      </c>
    </row>
    <row r="204" spans="1:8" ht="16.5" thickBot="1" x14ac:dyDescent="0.3">
      <c r="A204" s="7"/>
      <c r="B204" s="8"/>
      <c r="C204" s="20">
        <v>0</v>
      </c>
      <c r="D204" s="20">
        <v>0</v>
      </c>
      <c r="E204" s="20">
        <v>0</v>
      </c>
      <c r="F204" s="20">
        <v>0</v>
      </c>
      <c r="G204" s="19" t="e">
        <f t="shared" si="21"/>
        <v>#DIV/0!</v>
      </c>
      <c r="H204" s="19" t="e">
        <f t="shared" si="22"/>
        <v>#DIV/0!</v>
      </c>
    </row>
    <row r="205" spans="1:8" ht="16.5" thickBot="1" x14ac:dyDescent="0.3">
      <c r="A205" s="7"/>
      <c r="B205" s="8"/>
      <c r="C205" s="20">
        <v>0</v>
      </c>
      <c r="D205" s="20">
        <v>0</v>
      </c>
      <c r="E205" s="20">
        <v>0</v>
      </c>
      <c r="F205" s="20">
        <v>0</v>
      </c>
      <c r="G205" s="19" t="e">
        <f t="shared" si="21"/>
        <v>#DIV/0!</v>
      </c>
      <c r="H205" s="19" t="e">
        <f t="shared" si="22"/>
        <v>#DIV/0!</v>
      </c>
    </row>
    <row r="206" spans="1:8" ht="16.5" thickBot="1" x14ac:dyDescent="0.3">
      <c r="A206" s="7"/>
      <c r="B206" s="8"/>
      <c r="C206" s="20">
        <v>0</v>
      </c>
      <c r="D206" s="20">
        <v>0</v>
      </c>
      <c r="E206" s="20">
        <v>0</v>
      </c>
      <c r="F206" s="20">
        <v>0</v>
      </c>
      <c r="G206" s="19" t="e">
        <f t="shared" si="21"/>
        <v>#DIV/0!</v>
      </c>
      <c r="H206" s="19" t="e">
        <f t="shared" si="22"/>
        <v>#DIV/0!</v>
      </c>
    </row>
    <row r="207" spans="1:8" ht="16.5" thickBot="1" x14ac:dyDescent="0.3">
      <c r="A207" s="7"/>
      <c r="B207" s="8"/>
      <c r="C207" s="20">
        <v>0</v>
      </c>
      <c r="D207" s="20">
        <v>0</v>
      </c>
      <c r="E207" s="20">
        <v>0</v>
      </c>
      <c r="F207" s="20">
        <v>0</v>
      </c>
      <c r="G207" s="19" t="e">
        <f t="shared" si="21"/>
        <v>#DIV/0!</v>
      </c>
      <c r="H207" s="19" t="e">
        <f t="shared" si="22"/>
        <v>#DIV/0!</v>
      </c>
    </row>
    <row r="208" spans="1:8" ht="16.5" thickBot="1" x14ac:dyDescent="0.3">
      <c r="A208" s="7"/>
      <c r="B208" s="8"/>
      <c r="C208" s="20">
        <v>0</v>
      </c>
      <c r="D208" s="20">
        <v>0</v>
      </c>
      <c r="E208" s="20">
        <v>0</v>
      </c>
      <c r="F208" s="20">
        <v>0</v>
      </c>
      <c r="G208" s="19" t="e">
        <f t="shared" si="21"/>
        <v>#DIV/0!</v>
      </c>
      <c r="H208" s="19" t="e">
        <f t="shared" si="22"/>
        <v>#DIV/0!</v>
      </c>
    </row>
    <row r="209" spans="1:8" ht="16.5" thickBot="1" x14ac:dyDescent="0.3">
      <c r="A209" s="14"/>
      <c r="B209" s="11" t="s">
        <v>6</v>
      </c>
      <c r="C209" s="44">
        <f>SUM(C193:C208)</f>
        <v>0</v>
      </c>
      <c r="D209" s="44">
        <f>SUM(D193:D208)</f>
        <v>0</v>
      </c>
      <c r="E209" s="44">
        <f>SUM(E193:E208)</f>
        <v>0</v>
      </c>
      <c r="F209" s="44">
        <f>SUM(F193:F208)</f>
        <v>0</v>
      </c>
      <c r="G209" s="45" t="e">
        <f t="shared" si="21"/>
        <v>#DIV/0!</v>
      </c>
      <c r="H209" s="19" t="e">
        <f t="shared" si="22"/>
        <v>#DIV/0!</v>
      </c>
    </row>
    <row r="210" spans="1:8" ht="15.75" x14ac:dyDescent="0.25">
      <c r="A210" s="26"/>
      <c r="B210" s="26"/>
      <c r="C210" s="27"/>
      <c r="D210" s="27"/>
      <c r="E210" s="27"/>
      <c r="F210" s="27"/>
      <c r="G210" s="26"/>
      <c r="H210" s="26"/>
    </row>
    <row r="211" spans="1:8" ht="15.75" x14ac:dyDescent="0.25">
      <c r="A211" s="26"/>
      <c r="B211" s="26"/>
      <c r="C211" s="27"/>
      <c r="D211" s="27"/>
      <c r="E211" s="27"/>
      <c r="F211" s="27"/>
      <c r="G211" s="26"/>
      <c r="H211" s="26"/>
    </row>
    <row r="212" spans="1:8" ht="15.75" x14ac:dyDescent="0.25">
      <c r="A212" s="26"/>
      <c r="B212" s="26"/>
      <c r="C212" s="27"/>
      <c r="D212" s="27"/>
      <c r="E212" s="27"/>
      <c r="F212" s="27"/>
      <c r="G212" s="26"/>
      <c r="H212" s="26"/>
    </row>
    <row r="213" spans="1:8" ht="15.75" x14ac:dyDescent="0.25">
      <c r="A213" s="23"/>
      <c r="B213" s="26"/>
      <c r="C213" s="27"/>
      <c r="D213" s="27"/>
      <c r="E213" s="27"/>
      <c r="F213" s="27"/>
      <c r="G213" s="26"/>
      <c r="H213" s="26"/>
    </row>
    <row r="214" spans="1:8" ht="15.75" x14ac:dyDescent="0.25">
      <c r="A214" s="26"/>
      <c r="B214" s="26"/>
      <c r="C214" s="27"/>
      <c r="D214" s="27"/>
      <c r="E214" s="27"/>
      <c r="F214" s="27"/>
      <c r="G214" s="26"/>
      <c r="H214" s="26"/>
    </row>
    <row r="215" spans="1:8" ht="15.75" x14ac:dyDescent="0.25">
      <c r="A215" s="23"/>
      <c r="B215" s="26"/>
      <c r="C215" s="27"/>
      <c r="D215" s="27"/>
      <c r="E215" s="27"/>
      <c r="F215" s="27"/>
      <c r="G215" s="26"/>
      <c r="H215" s="26"/>
    </row>
    <row r="216" spans="1:8" ht="15.75" x14ac:dyDescent="0.25">
      <c r="A216" s="26"/>
      <c r="B216" s="26"/>
      <c r="C216" s="27"/>
      <c r="D216" s="27"/>
      <c r="E216" s="27"/>
      <c r="F216" s="27"/>
      <c r="G216" s="26"/>
      <c r="H216" s="26"/>
    </row>
    <row r="217" spans="1:8" ht="15.75" x14ac:dyDescent="0.25">
      <c r="A217" s="23"/>
      <c r="B217" s="26"/>
      <c r="C217" s="27"/>
      <c r="D217" s="27"/>
      <c r="E217" s="27"/>
      <c r="F217" s="27"/>
      <c r="G217" s="26"/>
      <c r="H217" s="26"/>
    </row>
    <row r="218" spans="1:8" ht="15.75" x14ac:dyDescent="0.25">
      <c r="A218" s="26"/>
      <c r="B218" s="26"/>
      <c r="C218" s="27"/>
      <c r="D218" s="27"/>
      <c r="E218" s="27"/>
      <c r="F218" s="27"/>
      <c r="G218" s="26"/>
      <c r="H218" s="26"/>
    </row>
    <row r="219" spans="1:8" ht="15.75" x14ac:dyDescent="0.25">
      <c r="A219" s="26"/>
      <c r="B219" s="26"/>
      <c r="C219" s="27"/>
      <c r="D219" s="27"/>
      <c r="E219" s="27"/>
      <c r="F219" s="27"/>
      <c r="G219" s="26"/>
      <c r="H219" s="26"/>
    </row>
    <row r="220" spans="1:8" ht="15.75" x14ac:dyDescent="0.25">
      <c r="A220" s="26"/>
      <c r="B220" s="26"/>
      <c r="C220" s="27"/>
      <c r="D220" s="27"/>
      <c r="E220" s="27"/>
      <c r="F220" s="27"/>
      <c r="G220" s="26"/>
      <c r="H220" s="26"/>
    </row>
    <row r="221" spans="1:8" ht="15.75" x14ac:dyDescent="0.25">
      <c r="A221" s="26"/>
      <c r="B221" s="26"/>
      <c r="C221" s="27"/>
      <c r="D221" s="27"/>
      <c r="E221" s="27"/>
      <c r="F221" s="27"/>
      <c r="G221" s="26"/>
      <c r="H221" s="26"/>
    </row>
    <row r="222" spans="1:8" ht="15.75" x14ac:dyDescent="0.25">
      <c r="A222" s="26"/>
      <c r="B222" s="26"/>
      <c r="C222" s="27"/>
      <c r="D222" s="27"/>
      <c r="E222" s="27"/>
      <c r="F222" s="27"/>
      <c r="G222" s="26"/>
      <c r="H222" s="26"/>
    </row>
    <row r="223" spans="1:8" ht="15.75" x14ac:dyDescent="0.25">
      <c r="A223" s="26"/>
      <c r="B223" s="26"/>
      <c r="C223" s="27"/>
      <c r="D223" s="27"/>
      <c r="E223" s="27"/>
      <c r="F223" s="27"/>
      <c r="G223" s="26"/>
      <c r="H223" s="26"/>
    </row>
    <row r="224" spans="1:8" ht="15.75" x14ac:dyDescent="0.25">
      <c r="A224" s="26"/>
      <c r="B224" s="26"/>
      <c r="C224" s="27"/>
      <c r="D224" s="27"/>
      <c r="E224" s="27"/>
      <c r="F224" s="27"/>
      <c r="G224" s="26"/>
      <c r="H224" s="26"/>
    </row>
    <row r="225" spans="1:8" ht="15.75" x14ac:dyDescent="0.25">
      <c r="A225" s="26"/>
      <c r="B225" s="26"/>
      <c r="C225" s="27"/>
      <c r="D225" s="27"/>
      <c r="E225" s="27"/>
      <c r="F225" s="27"/>
      <c r="G225" s="26"/>
      <c r="H225" s="26"/>
    </row>
    <row r="226" spans="1:8" ht="15.75" x14ac:dyDescent="0.25">
      <c r="A226" s="79"/>
      <c r="B226" s="79"/>
      <c r="C226" s="79"/>
      <c r="D226" s="79"/>
      <c r="E226" s="79"/>
      <c r="F226" s="79"/>
      <c r="G226" s="79"/>
      <c r="H226" s="79"/>
    </row>
    <row r="227" spans="1:8" ht="15.75" x14ac:dyDescent="0.25">
      <c r="A227" s="23"/>
      <c r="B227" s="23"/>
      <c r="C227" s="23"/>
      <c r="D227" s="23"/>
      <c r="E227" s="23"/>
      <c r="F227" s="23"/>
      <c r="G227" s="23"/>
      <c r="H227" s="23"/>
    </row>
    <row r="228" spans="1:8" ht="15.75" x14ac:dyDescent="0.25">
      <c r="A228" s="24"/>
      <c r="B228" s="24"/>
      <c r="C228" s="24"/>
      <c r="D228" s="24"/>
      <c r="E228" s="24"/>
      <c r="F228" s="24"/>
      <c r="G228" s="24"/>
      <c r="H228" s="24"/>
    </row>
    <row r="229" spans="1:8" ht="15.75" x14ac:dyDescent="0.25">
      <c r="A229" s="23"/>
      <c r="B229" s="24"/>
      <c r="C229" s="25"/>
      <c r="D229" s="25"/>
      <c r="E229" s="25"/>
      <c r="F229" s="25"/>
      <c r="G229" s="26"/>
      <c r="H229" s="26"/>
    </row>
    <row r="230" spans="1:8" ht="15.75" x14ac:dyDescent="0.25">
      <c r="A230" s="26"/>
      <c r="B230" s="26"/>
      <c r="C230" s="27"/>
      <c r="D230" s="27"/>
      <c r="E230" s="27"/>
      <c r="F230" s="27"/>
      <c r="G230" s="26"/>
      <c r="H230" s="26"/>
    </row>
    <row r="231" spans="1:8" ht="15.75" x14ac:dyDescent="0.25">
      <c r="A231" s="26"/>
      <c r="B231" s="26"/>
      <c r="C231" s="27"/>
      <c r="D231" s="27"/>
      <c r="E231" s="27"/>
      <c r="F231" s="27"/>
      <c r="G231" s="26"/>
      <c r="H231" s="26"/>
    </row>
    <row r="232" spans="1:8" ht="15.75" x14ac:dyDescent="0.25">
      <c r="A232" s="26"/>
      <c r="B232" s="26"/>
      <c r="C232" s="27"/>
      <c r="D232" s="27"/>
      <c r="E232" s="27"/>
      <c r="F232" s="27"/>
      <c r="G232" s="26"/>
      <c r="H232" s="26"/>
    </row>
    <row r="233" spans="1:8" ht="15.75" x14ac:dyDescent="0.25">
      <c r="A233" s="23"/>
      <c r="B233" s="26"/>
      <c r="C233" s="27"/>
      <c r="D233" s="27"/>
      <c r="E233" s="27"/>
      <c r="F233" s="27"/>
      <c r="G233" s="26"/>
      <c r="H233" s="26"/>
    </row>
    <row r="234" spans="1:8" ht="15.75" x14ac:dyDescent="0.25">
      <c r="A234" s="26"/>
      <c r="B234" s="26"/>
      <c r="C234" s="27"/>
      <c r="D234" s="27"/>
      <c r="E234" s="27"/>
      <c r="F234" s="27"/>
      <c r="G234" s="26"/>
      <c r="H234" s="26"/>
    </row>
    <row r="235" spans="1:8" ht="15.75" x14ac:dyDescent="0.25">
      <c r="A235" s="26"/>
      <c r="B235" s="26"/>
      <c r="C235" s="27"/>
      <c r="D235" s="27"/>
      <c r="E235" s="27"/>
      <c r="F235" s="27"/>
      <c r="G235" s="26"/>
      <c r="H235" s="26"/>
    </row>
    <row r="236" spans="1:8" ht="15.75" x14ac:dyDescent="0.25">
      <c r="A236" s="26"/>
      <c r="B236" s="26"/>
      <c r="C236" s="27"/>
      <c r="D236" s="27"/>
      <c r="E236" s="27"/>
      <c r="F236" s="27"/>
      <c r="G236" s="26"/>
      <c r="H236" s="26"/>
    </row>
    <row r="237" spans="1:8" ht="15.75" x14ac:dyDescent="0.25">
      <c r="A237" s="26"/>
      <c r="B237" s="26"/>
      <c r="C237" s="27"/>
      <c r="D237" s="27"/>
      <c r="E237" s="27"/>
      <c r="F237" s="27"/>
      <c r="G237" s="26"/>
      <c r="H237" s="26"/>
    </row>
    <row r="238" spans="1:8" ht="15.75" x14ac:dyDescent="0.25">
      <c r="A238" s="26"/>
      <c r="B238" s="26"/>
      <c r="C238" s="27"/>
      <c r="D238" s="27"/>
      <c r="E238" s="27"/>
      <c r="F238" s="27"/>
      <c r="G238" s="26"/>
      <c r="H238" s="26"/>
    </row>
    <row r="239" spans="1:8" ht="15.75" x14ac:dyDescent="0.25">
      <c r="A239" s="23"/>
      <c r="B239" s="26"/>
      <c r="C239" s="27"/>
      <c r="D239" s="27"/>
      <c r="E239" s="27"/>
      <c r="F239" s="27"/>
      <c r="G239" s="26"/>
      <c r="H239" s="26"/>
    </row>
    <row r="240" spans="1:8" ht="15.75" x14ac:dyDescent="0.25">
      <c r="A240" s="26"/>
      <c r="B240" s="26"/>
      <c r="C240" s="27"/>
      <c r="D240" s="27"/>
      <c r="E240" s="27"/>
      <c r="F240" s="27"/>
      <c r="G240" s="26"/>
      <c r="H240" s="26"/>
    </row>
    <row r="241" spans="1:8" ht="15.75" x14ac:dyDescent="0.25">
      <c r="A241" s="23"/>
      <c r="B241" s="26"/>
      <c r="C241" s="27"/>
      <c r="D241" s="27"/>
      <c r="E241" s="27"/>
      <c r="F241" s="27"/>
      <c r="G241" s="26"/>
      <c r="H241" s="26"/>
    </row>
    <row r="242" spans="1:8" ht="15.75" x14ac:dyDescent="0.25">
      <c r="A242" s="26"/>
      <c r="B242" s="26"/>
      <c r="C242" s="27"/>
      <c r="D242" s="27"/>
      <c r="E242" s="27"/>
      <c r="F242" s="27"/>
      <c r="G242" s="26"/>
      <c r="H242" s="26"/>
    </row>
    <row r="243" spans="1:8" ht="15.75" x14ac:dyDescent="0.25">
      <c r="A243" s="23"/>
      <c r="B243" s="26"/>
      <c r="C243" s="27"/>
      <c r="D243" s="27"/>
      <c r="E243" s="27"/>
      <c r="F243" s="27"/>
      <c r="G243" s="26"/>
      <c r="H243" s="26"/>
    </row>
    <row r="244" spans="1:8" ht="15.75" x14ac:dyDescent="0.25">
      <c r="A244" s="26"/>
      <c r="B244" s="26"/>
      <c r="C244" s="27"/>
      <c r="D244" s="27"/>
      <c r="E244" s="27"/>
      <c r="F244" s="27"/>
      <c r="G244" s="26"/>
      <c r="H244" s="26"/>
    </row>
    <row r="245" spans="1:8" ht="15.75" x14ac:dyDescent="0.25">
      <c r="A245" s="26"/>
      <c r="B245" s="26"/>
      <c r="C245" s="27"/>
      <c r="D245" s="27"/>
      <c r="E245" s="27"/>
      <c r="F245" s="27"/>
      <c r="G245" s="26"/>
      <c r="H245" s="26"/>
    </row>
    <row r="246" spans="1:8" ht="15.75" x14ac:dyDescent="0.25">
      <c r="A246" s="26"/>
      <c r="B246" s="26"/>
      <c r="C246" s="27"/>
      <c r="D246" s="27"/>
      <c r="E246" s="27"/>
      <c r="F246" s="27"/>
      <c r="G246" s="26"/>
      <c r="H246" s="26"/>
    </row>
    <row r="247" spans="1:8" ht="15.75" x14ac:dyDescent="0.25">
      <c r="A247" s="26"/>
      <c r="B247" s="26"/>
      <c r="C247" s="27"/>
      <c r="D247" s="27"/>
      <c r="E247" s="27"/>
      <c r="F247" s="27"/>
      <c r="G247" s="26"/>
      <c r="H247" s="26"/>
    </row>
    <row r="248" spans="1:8" ht="15.75" x14ac:dyDescent="0.25">
      <c r="A248" s="26"/>
      <c r="B248" s="26"/>
      <c r="C248" s="27"/>
      <c r="D248" s="27"/>
      <c r="E248" s="27"/>
      <c r="F248" s="27"/>
      <c r="G248" s="26"/>
      <c r="H248" s="26"/>
    </row>
    <row r="249" spans="1:8" ht="15.75" x14ac:dyDescent="0.25">
      <c r="A249" s="26"/>
      <c r="B249" s="26"/>
      <c r="C249" s="27"/>
      <c r="D249" s="27"/>
      <c r="E249" s="27"/>
      <c r="F249" s="27"/>
      <c r="G249" s="26"/>
      <c r="H249" s="26"/>
    </row>
    <row r="250" spans="1:8" ht="15.75" x14ac:dyDescent="0.25">
      <c r="A250" s="26"/>
      <c r="B250" s="26"/>
      <c r="C250" s="27"/>
      <c r="D250" s="27"/>
      <c r="E250" s="27"/>
      <c r="F250" s="27"/>
      <c r="G250" s="26"/>
      <c r="H250" s="26"/>
    </row>
    <row r="251" spans="1:8" ht="15.75" x14ac:dyDescent="0.25">
      <c r="A251" s="26"/>
      <c r="B251" s="26"/>
      <c r="C251" s="27"/>
      <c r="D251" s="27"/>
      <c r="E251" s="27"/>
      <c r="F251" s="27"/>
      <c r="G251" s="26"/>
      <c r="H251" s="26"/>
    </row>
    <row r="252" spans="1:8" ht="15.75" x14ac:dyDescent="0.25">
      <c r="A252" s="79"/>
      <c r="B252" s="79"/>
      <c r="C252" s="79"/>
      <c r="D252" s="79"/>
      <c r="E252" s="79"/>
      <c r="F252" s="79"/>
      <c r="G252" s="79"/>
      <c r="H252" s="79"/>
    </row>
    <row r="253" spans="1:8" ht="15.75" x14ac:dyDescent="0.25">
      <c r="A253" s="23"/>
      <c r="B253" s="23"/>
      <c r="C253" s="23"/>
      <c r="D253" s="23"/>
      <c r="E253" s="23"/>
      <c r="F253" s="23"/>
      <c r="G253" s="23"/>
      <c r="H253" s="23"/>
    </row>
    <row r="254" spans="1:8" ht="15.75" x14ac:dyDescent="0.25">
      <c r="A254" s="24"/>
      <c r="B254" s="24"/>
      <c r="C254" s="24"/>
      <c r="D254" s="24"/>
      <c r="E254" s="24"/>
      <c r="F254" s="24"/>
      <c r="G254" s="24"/>
      <c r="H254" s="24"/>
    </row>
    <row r="255" spans="1:8" ht="15.75" x14ac:dyDescent="0.25">
      <c r="A255" s="23"/>
      <c r="B255" s="24"/>
      <c r="C255" s="25"/>
      <c r="D255" s="25"/>
      <c r="E255" s="25"/>
      <c r="F255" s="25"/>
      <c r="G255" s="26"/>
      <c r="H255" s="26"/>
    </row>
    <row r="256" spans="1:8" ht="15.75" x14ac:dyDescent="0.25">
      <c r="A256" s="26"/>
      <c r="B256" s="26"/>
      <c r="C256" s="27"/>
      <c r="D256" s="27"/>
      <c r="E256" s="27"/>
      <c r="F256" s="27"/>
      <c r="G256" s="26"/>
      <c r="H256" s="26"/>
    </row>
    <row r="257" spans="1:8" ht="15.75" x14ac:dyDescent="0.25">
      <c r="A257" s="26"/>
      <c r="B257" s="26"/>
      <c r="C257" s="27"/>
      <c r="D257" s="27"/>
      <c r="E257" s="27"/>
      <c r="F257" s="27"/>
      <c r="G257" s="26"/>
      <c r="H257" s="26"/>
    </row>
    <row r="258" spans="1:8" ht="15.75" x14ac:dyDescent="0.25">
      <c r="A258" s="26"/>
      <c r="B258" s="26"/>
      <c r="C258" s="27"/>
      <c r="D258" s="27"/>
      <c r="E258" s="27"/>
      <c r="F258" s="27"/>
      <c r="G258" s="26"/>
      <c r="H258" s="26"/>
    </row>
    <row r="259" spans="1:8" ht="15.75" x14ac:dyDescent="0.25">
      <c r="A259" s="23"/>
      <c r="B259" s="26"/>
      <c r="C259" s="27"/>
      <c r="D259" s="27"/>
      <c r="E259" s="27"/>
      <c r="F259" s="27"/>
      <c r="G259" s="26"/>
      <c r="H259" s="26"/>
    </row>
    <row r="260" spans="1:8" ht="15.75" x14ac:dyDescent="0.25">
      <c r="A260" s="26"/>
      <c r="B260" s="26"/>
      <c r="C260" s="27"/>
      <c r="D260" s="27"/>
      <c r="E260" s="27"/>
      <c r="F260" s="27"/>
      <c r="G260" s="26"/>
      <c r="H260" s="26"/>
    </row>
    <row r="261" spans="1:8" ht="15.75" x14ac:dyDescent="0.25">
      <c r="A261" s="26"/>
      <c r="B261" s="26"/>
      <c r="C261" s="27"/>
      <c r="D261" s="27"/>
      <c r="E261" s="27"/>
      <c r="F261" s="27"/>
      <c r="G261" s="26"/>
      <c r="H261" s="26"/>
    </row>
    <row r="262" spans="1:8" ht="15.75" x14ac:dyDescent="0.25">
      <c r="A262" s="26"/>
      <c r="B262" s="26"/>
      <c r="C262" s="27"/>
      <c r="D262" s="27"/>
      <c r="E262" s="27"/>
      <c r="F262" s="27"/>
      <c r="G262" s="26"/>
      <c r="H262" s="26"/>
    </row>
    <row r="263" spans="1:8" ht="15.75" x14ac:dyDescent="0.25">
      <c r="A263" s="26"/>
      <c r="B263" s="26"/>
      <c r="C263" s="27"/>
      <c r="D263" s="27"/>
      <c r="E263" s="27"/>
      <c r="F263" s="27"/>
      <c r="G263" s="26"/>
      <c r="H263" s="26"/>
    </row>
    <row r="264" spans="1:8" ht="15.75" x14ac:dyDescent="0.25">
      <c r="A264" s="26"/>
      <c r="B264" s="26"/>
      <c r="C264" s="27"/>
      <c r="D264" s="27"/>
      <c r="E264" s="27"/>
      <c r="F264" s="27"/>
      <c r="G264" s="26"/>
      <c r="H264" s="26"/>
    </row>
    <row r="265" spans="1:8" ht="15.75" x14ac:dyDescent="0.25">
      <c r="A265" s="23"/>
      <c r="B265" s="26"/>
      <c r="C265" s="27"/>
      <c r="D265" s="27"/>
      <c r="E265" s="27"/>
      <c r="F265" s="27"/>
      <c r="G265" s="26"/>
      <c r="H265" s="26"/>
    </row>
    <row r="266" spans="1:8" ht="15.75" x14ac:dyDescent="0.25">
      <c r="A266" s="26"/>
      <c r="B266" s="26"/>
      <c r="C266" s="27"/>
      <c r="D266" s="27"/>
      <c r="E266" s="27"/>
      <c r="F266" s="27"/>
      <c r="G266" s="26"/>
      <c r="H266" s="26"/>
    </row>
    <row r="267" spans="1:8" ht="15.75" x14ac:dyDescent="0.25">
      <c r="A267" s="23"/>
      <c r="B267" s="26"/>
      <c r="C267" s="27"/>
      <c r="D267" s="27"/>
      <c r="E267" s="27"/>
      <c r="F267" s="27"/>
      <c r="G267" s="26"/>
      <c r="H267" s="26"/>
    </row>
    <row r="268" spans="1:8" ht="15.75" x14ac:dyDescent="0.25">
      <c r="A268" s="26"/>
      <c r="B268" s="26"/>
      <c r="C268" s="27"/>
      <c r="D268" s="27"/>
      <c r="E268" s="27"/>
      <c r="F268" s="27"/>
      <c r="G268" s="26"/>
      <c r="H268" s="26"/>
    </row>
    <row r="269" spans="1:8" ht="15.75" x14ac:dyDescent="0.25">
      <c r="A269" s="23"/>
      <c r="B269" s="26"/>
      <c r="C269" s="27"/>
      <c r="D269" s="27"/>
      <c r="E269" s="27"/>
      <c r="F269" s="27"/>
      <c r="G269" s="26"/>
      <c r="H269" s="26"/>
    </row>
    <row r="270" spans="1:8" ht="15.75" x14ac:dyDescent="0.25">
      <c r="A270" s="26"/>
      <c r="B270" s="26"/>
      <c r="C270" s="27"/>
      <c r="D270" s="27"/>
      <c r="E270" s="27"/>
      <c r="F270" s="27"/>
      <c r="G270" s="26"/>
      <c r="H270" s="26"/>
    </row>
    <row r="271" spans="1:8" ht="15.75" x14ac:dyDescent="0.25">
      <c r="A271" s="26"/>
      <c r="B271" s="26"/>
      <c r="C271" s="27"/>
      <c r="D271" s="27"/>
      <c r="E271" s="27"/>
      <c r="F271" s="27"/>
      <c r="G271" s="26"/>
      <c r="H271" s="26"/>
    </row>
    <row r="272" spans="1:8" ht="15.75" x14ac:dyDescent="0.25">
      <c r="A272" s="26"/>
      <c r="B272" s="26"/>
      <c r="C272" s="27"/>
      <c r="D272" s="27"/>
      <c r="E272" s="27"/>
      <c r="F272" s="27"/>
      <c r="G272" s="26"/>
      <c r="H272" s="26"/>
    </row>
    <row r="273" spans="1:8" ht="15.75" x14ac:dyDescent="0.25">
      <c r="A273" s="26"/>
      <c r="B273" s="26"/>
      <c r="C273" s="27"/>
      <c r="D273" s="27"/>
      <c r="E273" s="27"/>
      <c r="F273" s="27"/>
      <c r="G273" s="26"/>
      <c r="H273" s="26"/>
    </row>
    <row r="274" spans="1:8" ht="15.75" x14ac:dyDescent="0.25">
      <c r="A274" s="26"/>
      <c r="B274" s="26"/>
      <c r="C274" s="27"/>
      <c r="D274" s="27"/>
      <c r="E274" s="27"/>
      <c r="F274" s="27"/>
      <c r="G274" s="26"/>
      <c r="H274" s="26"/>
    </row>
    <row r="275" spans="1:8" ht="15.75" x14ac:dyDescent="0.25">
      <c r="A275" s="26"/>
      <c r="B275" s="26"/>
      <c r="C275" s="27"/>
      <c r="D275" s="27"/>
      <c r="E275" s="27"/>
      <c r="F275" s="27"/>
      <c r="G275" s="26"/>
      <c r="H275" s="26"/>
    </row>
    <row r="276" spans="1:8" ht="15.75" x14ac:dyDescent="0.25">
      <c r="A276" s="26"/>
      <c r="B276" s="26"/>
      <c r="C276" s="27"/>
      <c r="D276" s="27"/>
      <c r="E276" s="27"/>
      <c r="F276" s="27"/>
      <c r="G276" s="26"/>
      <c r="H276" s="26"/>
    </row>
    <row r="277" spans="1:8" ht="15.75" x14ac:dyDescent="0.25">
      <c r="A277" s="26"/>
      <c r="B277" s="26"/>
      <c r="C277" s="27"/>
      <c r="D277" s="27"/>
      <c r="E277" s="27"/>
      <c r="F277" s="27"/>
      <c r="G277" s="26"/>
      <c r="H277" s="26"/>
    </row>
  </sheetData>
  <mergeCells count="15">
    <mergeCell ref="A226:H226"/>
    <mergeCell ref="A252:H252"/>
    <mergeCell ref="A110:H110"/>
    <mergeCell ref="A130:H130"/>
    <mergeCell ref="A150:H150"/>
    <mergeCell ref="A170:H170"/>
    <mergeCell ref="A190:H190"/>
    <mergeCell ref="A50:H50"/>
    <mergeCell ref="A70:H70"/>
    <mergeCell ref="A90:H90"/>
    <mergeCell ref="A3:H3"/>
    <mergeCell ref="A4:B4"/>
    <mergeCell ref="A7:B7"/>
    <mergeCell ref="A10:H10"/>
    <mergeCell ref="A30:H30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606D4-942A-493D-B858-E2DAB78D99B2}">
  <sheetPr>
    <pageSetUpPr fitToPage="1"/>
  </sheetPr>
  <dimension ref="A1:R16"/>
  <sheetViews>
    <sheetView tabSelected="1" workbookViewId="0">
      <selection activeCell="F26" sqref="F26"/>
    </sheetView>
  </sheetViews>
  <sheetFormatPr defaultRowHeight="12.75" x14ac:dyDescent="0.2"/>
  <cols>
    <col min="1" max="1" width="21.85546875" style="48" customWidth="1"/>
    <col min="2" max="2" width="9.5703125" style="48" customWidth="1"/>
    <col min="3" max="4" width="10.140625" style="48" customWidth="1"/>
    <col min="5" max="5" width="9.5703125" style="48" customWidth="1"/>
    <col min="6" max="6" width="10.140625" style="48" customWidth="1"/>
    <col min="7" max="7" width="9.85546875" style="48" customWidth="1"/>
    <col min="8" max="8" width="9.7109375" style="48" customWidth="1"/>
    <col min="9" max="9" width="11.7109375" style="48" customWidth="1"/>
    <col min="10" max="10" width="10.140625" style="48" customWidth="1"/>
    <col min="11" max="11" width="11.140625" style="48" customWidth="1"/>
    <col min="12" max="12" width="10.42578125" style="48" customWidth="1"/>
    <col min="13" max="13" width="10.140625" style="48" customWidth="1"/>
    <col min="14" max="14" width="12" style="48" customWidth="1"/>
    <col min="15" max="15" width="10.140625" style="48" bestFit="1" customWidth="1"/>
    <col min="16" max="16" width="7.85546875" style="48" customWidth="1"/>
    <col min="17" max="17" width="11.7109375" style="48" bestFit="1" customWidth="1"/>
    <col min="18" max="18" width="11.42578125" style="48" bestFit="1" customWidth="1"/>
    <col min="19" max="16384" width="9.140625" style="48"/>
  </cols>
  <sheetData>
    <row r="1" spans="1:18" x14ac:dyDescent="0.2">
      <c r="A1" s="48" t="s">
        <v>59</v>
      </c>
    </row>
    <row r="3" spans="1:18" x14ac:dyDescent="0.2">
      <c r="A3" s="80" t="s">
        <v>60</v>
      </c>
      <c r="B3" s="82" t="s">
        <v>61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8" ht="51" x14ac:dyDescent="0.2">
      <c r="A4" s="81"/>
      <c r="B4" s="83" t="s">
        <v>62</v>
      </c>
      <c r="C4" s="84"/>
      <c r="D4" s="84"/>
      <c r="E4" s="85"/>
      <c r="F4" s="83" t="s">
        <v>63</v>
      </c>
      <c r="G4" s="85"/>
      <c r="H4" s="50" t="s">
        <v>64</v>
      </c>
      <c r="I4" s="83" t="s">
        <v>65</v>
      </c>
      <c r="J4" s="84"/>
      <c r="K4" s="84"/>
      <c r="L4" s="84"/>
      <c r="M4" s="84"/>
      <c r="N4" s="85"/>
      <c r="O4" s="50" t="s">
        <v>66</v>
      </c>
      <c r="P4" s="50" t="s">
        <v>67</v>
      </c>
      <c r="Q4" s="50" t="s">
        <v>18</v>
      </c>
    </row>
    <row r="5" spans="1:18" ht="38.25" x14ac:dyDescent="0.2">
      <c r="A5" s="49"/>
      <c r="B5" s="51" t="s">
        <v>68</v>
      </c>
      <c r="C5" s="51" t="s">
        <v>69</v>
      </c>
      <c r="D5" s="52" t="s">
        <v>70</v>
      </c>
      <c r="E5" s="51" t="s">
        <v>71</v>
      </c>
      <c r="F5" s="51">
        <v>6</v>
      </c>
      <c r="G5" s="51" t="s">
        <v>72</v>
      </c>
      <c r="H5" s="51">
        <v>5</v>
      </c>
      <c r="I5" s="50" t="s">
        <v>73</v>
      </c>
      <c r="J5" s="50" t="s">
        <v>74</v>
      </c>
      <c r="K5" s="50" t="s">
        <v>75</v>
      </c>
      <c r="L5" s="50" t="s">
        <v>76</v>
      </c>
      <c r="M5" s="50" t="s">
        <v>77</v>
      </c>
      <c r="N5" s="50" t="s">
        <v>78</v>
      </c>
      <c r="O5" s="51">
        <v>4</v>
      </c>
      <c r="P5" s="50"/>
      <c r="Q5" s="50"/>
    </row>
    <row r="6" spans="1:18" x14ac:dyDescent="0.2">
      <c r="A6" s="53">
        <v>6</v>
      </c>
      <c r="B6" s="54">
        <v>67949</v>
      </c>
      <c r="C6" s="54">
        <v>679542.36</v>
      </c>
      <c r="D6" s="54">
        <v>11823.64</v>
      </c>
      <c r="E6" s="54">
        <v>0</v>
      </c>
      <c r="F6" s="54">
        <v>5263.14</v>
      </c>
      <c r="G6" s="54">
        <v>17431.5</v>
      </c>
      <c r="H6" s="54">
        <v>57684</v>
      </c>
      <c r="I6" s="54">
        <v>7600356.8899999997</v>
      </c>
      <c r="J6" s="54">
        <v>60000</v>
      </c>
      <c r="K6" s="54">
        <v>28417.71</v>
      </c>
      <c r="L6" s="54">
        <v>2.13</v>
      </c>
      <c r="M6" s="54">
        <v>25941.25</v>
      </c>
      <c r="N6" s="54">
        <v>10964.17</v>
      </c>
      <c r="O6" s="54">
        <v>6430.71</v>
      </c>
      <c r="P6" s="54">
        <v>0</v>
      </c>
      <c r="Q6" s="55">
        <f t="shared" ref="Q6:Q12" si="0">SUM(B6:P6)</f>
        <v>8571806.5000000019</v>
      </c>
    </row>
    <row r="7" spans="1:18" x14ac:dyDescent="0.2">
      <c r="A7" s="53">
        <v>3</v>
      </c>
      <c r="B7" s="54">
        <v>42949</v>
      </c>
      <c r="C7" s="54">
        <v>705185.01</v>
      </c>
      <c r="D7" s="54">
        <v>27.5</v>
      </c>
      <c r="E7" s="54">
        <v>0</v>
      </c>
      <c r="F7" s="54">
        <v>95577.41</v>
      </c>
      <c r="G7" s="54">
        <v>0</v>
      </c>
      <c r="H7" s="54">
        <v>58861</v>
      </c>
      <c r="I7" s="54">
        <f>7588926.65-50</f>
        <v>7588876.6500000004</v>
      </c>
      <c r="J7" s="54">
        <v>25265.33</v>
      </c>
      <c r="K7" s="54">
        <v>214878</v>
      </c>
      <c r="L7" s="54">
        <v>39544.559999999998</v>
      </c>
      <c r="M7" s="54">
        <v>27556.7</v>
      </c>
      <c r="N7" s="54">
        <v>0</v>
      </c>
      <c r="O7" s="54">
        <v>3318.09</v>
      </c>
      <c r="P7" s="54">
        <v>0</v>
      </c>
      <c r="Q7" s="55">
        <f t="shared" si="0"/>
        <v>8802039.25</v>
      </c>
    </row>
    <row r="8" spans="1:18" ht="25.5" x14ac:dyDescent="0.2">
      <c r="A8" s="56" t="s">
        <v>79</v>
      </c>
      <c r="B8" s="57">
        <f>B6-B7</f>
        <v>25000</v>
      </c>
      <c r="C8" s="57">
        <f t="shared" ref="C8:P8" si="1">C6-C7</f>
        <v>-25642.650000000023</v>
      </c>
      <c r="D8" s="57">
        <f t="shared" si="1"/>
        <v>11796.14</v>
      </c>
      <c r="E8" s="57">
        <f t="shared" si="1"/>
        <v>0</v>
      </c>
      <c r="F8" s="57">
        <f t="shared" si="1"/>
        <v>-90314.27</v>
      </c>
      <c r="G8" s="57">
        <f t="shared" si="1"/>
        <v>17431.5</v>
      </c>
      <c r="H8" s="57">
        <f t="shared" si="1"/>
        <v>-1177</v>
      </c>
      <c r="I8" s="57">
        <f t="shared" si="1"/>
        <v>11480.239999999292</v>
      </c>
      <c r="J8" s="57">
        <f t="shared" si="1"/>
        <v>34734.67</v>
      </c>
      <c r="K8" s="57">
        <f t="shared" si="1"/>
        <v>-186460.29</v>
      </c>
      <c r="L8" s="57">
        <f t="shared" si="1"/>
        <v>-39542.43</v>
      </c>
      <c r="M8" s="57">
        <f t="shared" si="1"/>
        <v>-1615.4500000000007</v>
      </c>
      <c r="N8" s="57">
        <f t="shared" si="1"/>
        <v>10964.17</v>
      </c>
      <c r="O8" s="57">
        <f t="shared" si="1"/>
        <v>3112.62</v>
      </c>
      <c r="P8" s="57">
        <f t="shared" si="1"/>
        <v>0</v>
      </c>
      <c r="Q8" s="58">
        <f t="shared" si="0"/>
        <v>-230232.75000000073</v>
      </c>
    </row>
    <row r="9" spans="1:18" x14ac:dyDescent="0.2">
      <c r="A9" s="53">
        <v>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5">
        <f t="shared" si="0"/>
        <v>0</v>
      </c>
    </row>
    <row r="10" spans="1:18" x14ac:dyDescent="0.2">
      <c r="A10" s="53">
        <v>4</v>
      </c>
      <c r="B10" s="54">
        <v>20000</v>
      </c>
      <c r="C10" s="54">
        <v>0</v>
      </c>
      <c r="D10" s="54">
        <v>11796.14</v>
      </c>
      <c r="E10" s="54">
        <v>0</v>
      </c>
      <c r="F10" s="54">
        <v>0</v>
      </c>
      <c r="G10" s="54">
        <v>0</v>
      </c>
      <c r="H10" s="54">
        <v>0</v>
      </c>
      <c r="I10" s="54">
        <v>3503.04</v>
      </c>
      <c r="J10" s="54">
        <v>41836.92</v>
      </c>
      <c r="K10" s="54">
        <v>0</v>
      </c>
      <c r="L10" s="54">
        <v>4099</v>
      </c>
      <c r="M10" s="54">
        <v>0</v>
      </c>
      <c r="N10" s="54">
        <v>0</v>
      </c>
      <c r="O10" s="54">
        <v>10437.780000000001</v>
      </c>
      <c r="P10" s="54">
        <v>0</v>
      </c>
      <c r="Q10" s="55">
        <f t="shared" si="0"/>
        <v>91672.88</v>
      </c>
    </row>
    <row r="11" spans="1:18" ht="25.5" x14ac:dyDescent="0.2">
      <c r="A11" s="59" t="s">
        <v>80</v>
      </c>
      <c r="B11" s="60">
        <f>B9-B10</f>
        <v>-20000</v>
      </c>
      <c r="C11" s="60">
        <f t="shared" ref="C11:P11" si="2">C9-C10</f>
        <v>0</v>
      </c>
      <c r="D11" s="60">
        <f t="shared" si="2"/>
        <v>-11796.14</v>
      </c>
      <c r="E11" s="60">
        <f t="shared" si="2"/>
        <v>0</v>
      </c>
      <c r="F11" s="60">
        <f t="shared" si="2"/>
        <v>0</v>
      </c>
      <c r="G11" s="60">
        <f t="shared" si="2"/>
        <v>0</v>
      </c>
      <c r="H11" s="60">
        <f t="shared" si="2"/>
        <v>0</v>
      </c>
      <c r="I11" s="60">
        <f>I9-I10</f>
        <v>-3503.04</v>
      </c>
      <c r="J11" s="60">
        <f t="shared" si="2"/>
        <v>-41836.92</v>
      </c>
      <c r="K11" s="60">
        <f t="shared" si="2"/>
        <v>0</v>
      </c>
      <c r="L11" s="60">
        <f t="shared" si="2"/>
        <v>-4099</v>
      </c>
      <c r="M11" s="60">
        <f t="shared" si="2"/>
        <v>0</v>
      </c>
      <c r="N11" s="60">
        <f t="shared" si="2"/>
        <v>0</v>
      </c>
      <c r="O11" s="60">
        <f t="shared" si="2"/>
        <v>-10437.780000000001</v>
      </c>
      <c r="P11" s="60">
        <f t="shared" si="2"/>
        <v>0</v>
      </c>
      <c r="Q11" s="61">
        <f t="shared" si="0"/>
        <v>-91672.88</v>
      </c>
    </row>
    <row r="12" spans="1:18" ht="25.5" x14ac:dyDescent="0.2">
      <c r="A12" s="62" t="s">
        <v>81</v>
      </c>
      <c r="B12" s="63">
        <f>B8+B11</f>
        <v>5000</v>
      </c>
      <c r="C12" s="63">
        <f t="shared" ref="C12:P12" si="3">C8+C11</f>
        <v>-25642.650000000023</v>
      </c>
      <c r="D12" s="63">
        <f t="shared" si="3"/>
        <v>0</v>
      </c>
      <c r="E12" s="63">
        <f t="shared" si="3"/>
        <v>0</v>
      </c>
      <c r="F12" s="63">
        <f t="shared" si="3"/>
        <v>-90314.27</v>
      </c>
      <c r="G12" s="63">
        <f t="shared" si="3"/>
        <v>17431.5</v>
      </c>
      <c r="H12" s="63">
        <f t="shared" si="3"/>
        <v>-1177</v>
      </c>
      <c r="I12" s="63">
        <f t="shared" si="3"/>
        <v>7977.1999999992922</v>
      </c>
      <c r="J12" s="63">
        <f t="shared" si="3"/>
        <v>-7102.25</v>
      </c>
      <c r="K12" s="63">
        <f t="shared" si="3"/>
        <v>-186460.29</v>
      </c>
      <c r="L12" s="63">
        <f t="shared" si="3"/>
        <v>-43641.43</v>
      </c>
      <c r="M12" s="63">
        <f t="shared" si="3"/>
        <v>-1615.4500000000007</v>
      </c>
      <c r="N12" s="63">
        <f t="shared" si="3"/>
        <v>10964.17</v>
      </c>
      <c r="O12" s="63">
        <f t="shared" si="3"/>
        <v>-7325.1600000000008</v>
      </c>
      <c r="P12" s="63">
        <f t="shared" si="3"/>
        <v>0</v>
      </c>
      <c r="Q12" s="64">
        <f t="shared" si="0"/>
        <v>-321905.6300000007</v>
      </c>
    </row>
    <row r="13" spans="1:18" x14ac:dyDescent="0.2">
      <c r="A13" s="65"/>
      <c r="B13" s="86"/>
      <c r="C13" s="87"/>
      <c r="D13" s="87"/>
      <c r="E13" s="88"/>
      <c r="F13" s="65"/>
      <c r="G13" s="65"/>
      <c r="H13" s="65"/>
      <c r="I13" s="86">
        <f>I12+J12+K12+M12+N12+L12</f>
        <v>-219878.05000000072</v>
      </c>
      <c r="J13" s="89"/>
      <c r="K13" s="89"/>
      <c r="L13" s="89"/>
      <c r="M13" s="89"/>
      <c r="N13" s="89"/>
      <c r="O13" s="65"/>
      <c r="P13" s="65"/>
      <c r="Q13" s="65"/>
    </row>
    <row r="14" spans="1:18" x14ac:dyDescent="0.2">
      <c r="A14" s="66" t="s">
        <v>82</v>
      </c>
      <c r="B14" s="67">
        <v>0</v>
      </c>
      <c r="C14" s="68">
        <v>25642.65</v>
      </c>
      <c r="D14" s="67">
        <v>0</v>
      </c>
      <c r="E14" s="67">
        <v>6928.2599999999993</v>
      </c>
      <c r="F14" s="68">
        <v>118427.38</v>
      </c>
      <c r="G14" s="68">
        <v>0</v>
      </c>
      <c r="H14" s="68">
        <v>1000</v>
      </c>
      <c r="I14" s="67">
        <v>-5258.5900000000747</v>
      </c>
      <c r="J14" s="67">
        <v>7102.25</v>
      </c>
      <c r="K14" s="67">
        <v>227597.14</v>
      </c>
      <c r="L14" s="67">
        <v>157301.85</v>
      </c>
      <c r="M14" s="67">
        <v>-3355.6800000000003</v>
      </c>
      <c r="N14" s="68">
        <v>-10964.169999999998</v>
      </c>
      <c r="O14" s="68">
        <v>15715.19</v>
      </c>
      <c r="P14" s="68">
        <v>0</v>
      </c>
      <c r="Q14" s="68">
        <v>540136.2799999998</v>
      </c>
      <c r="R14" s="69"/>
    </row>
    <row r="15" spans="1:18" x14ac:dyDescent="0.2">
      <c r="A15" s="70" t="s">
        <v>83</v>
      </c>
      <c r="B15" s="71">
        <f>SUM(B12+B14)</f>
        <v>5000</v>
      </c>
      <c r="C15" s="71">
        <f t="shared" ref="C15:Q15" si="4">SUM(C12+C14)</f>
        <v>-2.1827872842550278E-11</v>
      </c>
      <c r="D15" s="71">
        <f t="shared" si="4"/>
        <v>0</v>
      </c>
      <c r="E15" s="71">
        <f t="shared" si="4"/>
        <v>6928.2599999999993</v>
      </c>
      <c r="F15" s="71">
        <f t="shared" si="4"/>
        <v>28113.11</v>
      </c>
      <c r="G15" s="71">
        <f t="shared" si="4"/>
        <v>17431.5</v>
      </c>
      <c r="H15" s="71">
        <f t="shared" si="4"/>
        <v>-177</v>
      </c>
      <c r="I15" s="72">
        <f t="shared" si="4"/>
        <v>2718.6099999992175</v>
      </c>
      <c r="J15" s="72">
        <f t="shared" si="4"/>
        <v>0</v>
      </c>
      <c r="K15" s="72">
        <f>SUM(K12+K14)</f>
        <v>41136.850000000006</v>
      </c>
      <c r="L15" s="71">
        <f t="shared" si="4"/>
        <v>113660.42000000001</v>
      </c>
      <c r="M15" s="71">
        <f t="shared" si="4"/>
        <v>-4971.130000000001</v>
      </c>
      <c r="N15" s="71">
        <f t="shared" si="4"/>
        <v>1.8189894035458565E-12</v>
      </c>
      <c r="O15" s="71">
        <f t="shared" si="4"/>
        <v>8390.0299999999988</v>
      </c>
      <c r="P15" s="71">
        <f t="shared" si="4"/>
        <v>0</v>
      </c>
      <c r="Q15" s="71">
        <f t="shared" si="4"/>
        <v>218230.64999999909</v>
      </c>
    </row>
    <row r="16" spans="1:18" x14ac:dyDescent="0.2">
      <c r="H16" s="48" t="s">
        <v>84</v>
      </c>
    </row>
  </sheetData>
  <mergeCells count="7">
    <mergeCell ref="B13:E13"/>
    <mergeCell ref="I13:N13"/>
    <mergeCell ref="A3:A4"/>
    <mergeCell ref="B3:Q3"/>
    <mergeCell ref="B4:E4"/>
    <mergeCell ref="F4:G4"/>
    <mergeCell ref="I4:N4"/>
  </mergeCells>
  <pageMargins left="0.7" right="0.7" top="0.75" bottom="0.75" header="0.3" footer="0.3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PRIHODI</vt:lpstr>
      <vt:lpstr>RASHODI</vt:lpstr>
      <vt:lpstr>PRENESENI VIŠAK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Racunovodstvo</cp:lastModifiedBy>
  <cp:lastPrinted>2023-04-12T12:17:52Z</cp:lastPrinted>
  <dcterms:created xsi:type="dcterms:W3CDTF">2020-10-22T08:43:55Z</dcterms:created>
  <dcterms:modified xsi:type="dcterms:W3CDTF">2023-04-12T12:21:46Z</dcterms:modified>
</cp:coreProperties>
</file>