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-RAČUNOVODSTVO\REBALANSI i OBRAČUNI FIN.PLANA\"/>
    </mc:Choice>
  </mc:AlternateContent>
  <bookViews>
    <workbookView xWindow="0" yWindow="0" windowWidth="24000" windowHeight="8835"/>
  </bookViews>
  <sheets>
    <sheet name="Rashodi" sheetId="1" r:id="rId1"/>
    <sheet name="Prihod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25" i="1"/>
  <c r="E30" i="1"/>
  <c r="E36" i="1"/>
  <c r="E44" i="1"/>
  <c r="E58" i="1"/>
  <c r="E61" i="1"/>
  <c r="E65" i="1"/>
  <c r="E71" i="1"/>
  <c r="E73" i="1"/>
  <c r="E74" i="1"/>
  <c r="E79" i="1"/>
  <c r="E80" i="1"/>
  <c r="E84" i="1"/>
  <c r="E89" i="1"/>
  <c r="E94" i="1"/>
  <c r="E105" i="1"/>
  <c r="E110" i="1"/>
  <c r="E113" i="1"/>
  <c r="E115" i="1"/>
  <c r="E117" i="1"/>
  <c r="E124" i="1"/>
  <c r="E120" i="1"/>
  <c r="E128" i="1"/>
  <c r="E134" i="1"/>
  <c r="E138" i="1"/>
  <c r="E141" i="1"/>
  <c r="E145" i="1"/>
  <c r="E149" i="1"/>
  <c r="E150" i="1"/>
  <c r="E159" i="1"/>
  <c r="E169" i="1"/>
  <c r="K174" i="1"/>
  <c r="N174" i="1"/>
  <c r="E174" i="1"/>
  <c r="E183" i="1"/>
  <c r="E185" i="1"/>
  <c r="E188" i="1"/>
  <c r="E191" i="1"/>
  <c r="W189" i="1"/>
  <c r="Q189" i="1"/>
  <c r="N188" i="1"/>
  <c r="N183" i="1"/>
  <c r="K183" i="1"/>
  <c r="H183" i="1"/>
  <c r="H173" i="1"/>
  <c r="N169" i="1"/>
  <c r="K113" i="1"/>
  <c r="N110" i="1"/>
  <c r="AC80" i="1"/>
  <c r="K79" i="1"/>
  <c r="N79" i="1"/>
  <c r="N73" i="1"/>
  <c r="N71" i="1"/>
  <c r="K71" i="1"/>
  <c r="S44" i="1"/>
  <c r="Y44" i="1"/>
  <c r="D113" i="1"/>
  <c r="D11" i="2" l="1"/>
  <c r="C11" i="2"/>
  <c r="V218" i="1" l="1"/>
  <c r="D189" i="1" l="1"/>
  <c r="D131" i="1"/>
  <c r="D132" i="1"/>
  <c r="D143" i="1"/>
  <c r="D144" i="1"/>
  <c r="D147" i="1"/>
  <c r="D167" i="1"/>
  <c r="D168" i="1"/>
  <c r="D171" i="1"/>
  <c r="D170" i="1"/>
  <c r="D173" i="1"/>
  <c r="Y145" i="1"/>
  <c r="D82" i="1"/>
  <c r="D83" i="1"/>
  <c r="Y80" i="1"/>
  <c r="Z80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32" i="1"/>
  <c r="D33" i="1"/>
  <c r="D34" i="1"/>
  <c r="D35" i="1"/>
  <c r="D29" i="1"/>
  <c r="Y8" i="1"/>
  <c r="Z8" i="1" s="1"/>
  <c r="Y141" i="1"/>
  <c r="Y159" i="1"/>
  <c r="Z159" i="1" s="1"/>
  <c r="AB145" i="1"/>
  <c r="AB159" i="1"/>
  <c r="AC159" i="1" s="1"/>
  <c r="V8" i="1"/>
  <c r="W8" i="1" s="1"/>
  <c r="M150" i="1"/>
  <c r="N150" i="1" s="1"/>
  <c r="P84" i="1"/>
  <c r="Q84" i="1" s="1"/>
  <c r="P55" i="2" l="1"/>
  <c r="P50" i="2" s="1"/>
  <c r="M52" i="2"/>
  <c r="X31" i="2"/>
  <c r="U31" i="2"/>
  <c r="R31" i="2"/>
  <c r="O31" i="2"/>
  <c r="L31" i="2"/>
  <c r="I31" i="2"/>
  <c r="AA31" i="2"/>
  <c r="AB12" i="2"/>
  <c r="AC12" i="2" s="1"/>
  <c r="Y12" i="2"/>
  <c r="V12" i="2"/>
  <c r="S12" i="2"/>
  <c r="P12" i="2"/>
  <c r="M12" i="2"/>
  <c r="J12" i="2"/>
  <c r="G12" i="2"/>
  <c r="AB15" i="2"/>
  <c r="Y15" i="2"/>
  <c r="V15" i="2"/>
  <c r="S15" i="2"/>
  <c r="P15" i="2"/>
  <c r="M15" i="2"/>
  <c r="J15" i="2"/>
  <c r="G15" i="2"/>
  <c r="AB23" i="2"/>
  <c r="Y23" i="2"/>
  <c r="V23" i="2"/>
  <c r="S23" i="2"/>
  <c r="P23" i="2"/>
  <c r="M23" i="2"/>
  <c r="J23" i="2"/>
  <c r="G23" i="2"/>
  <c r="AB27" i="2"/>
  <c r="Y27" i="2"/>
  <c r="V27" i="2"/>
  <c r="S27" i="2"/>
  <c r="P27" i="2"/>
  <c r="M27" i="2"/>
  <c r="J27" i="2"/>
  <c r="G27" i="2"/>
  <c r="AB31" i="2"/>
  <c r="AC31" i="2" s="1"/>
  <c r="Y31" i="2"/>
  <c r="V31" i="2"/>
  <c r="S31" i="2"/>
  <c r="P31" i="2"/>
  <c r="M31" i="2"/>
  <c r="J31" i="2"/>
  <c r="K31" i="2" s="1"/>
  <c r="G31" i="2"/>
  <c r="AB38" i="2"/>
  <c r="Y38" i="2"/>
  <c r="V38" i="2"/>
  <c r="S38" i="2"/>
  <c r="P38" i="2"/>
  <c r="M38" i="2"/>
  <c r="J38" i="2"/>
  <c r="G38" i="2"/>
  <c r="AB42" i="2"/>
  <c r="Y42" i="2"/>
  <c r="V42" i="2"/>
  <c r="S42" i="2"/>
  <c r="T42" i="2" s="1"/>
  <c r="P42" i="2"/>
  <c r="M42" i="2"/>
  <c r="J42" i="2"/>
  <c r="G42" i="2"/>
  <c r="AB47" i="2"/>
  <c r="Y47" i="2"/>
  <c r="V47" i="2"/>
  <c r="S47" i="2"/>
  <c r="P47" i="2"/>
  <c r="M47" i="2"/>
  <c r="J47" i="2"/>
  <c r="G47" i="2"/>
  <c r="Y50" i="2"/>
  <c r="V50" i="2"/>
  <c r="S50" i="2"/>
  <c r="AB50" i="2"/>
  <c r="AA50" i="2"/>
  <c r="X50" i="2"/>
  <c r="U50" i="2"/>
  <c r="R50" i="2"/>
  <c r="J50" i="2"/>
  <c r="I50" i="2"/>
  <c r="AA47" i="2"/>
  <c r="X47" i="2"/>
  <c r="U47" i="2"/>
  <c r="R47" i="2"/>
  <c r="O47" i="2"/>
  <c r="L47" i="2"/>
  <c r="I47" i="2"/>
  <c r="AA42" i="2"/>
  <c r="X42" i="2"/>
  <c r="U42" i="2"/>
  <c r="O42" i="2"/>
  <c r="L42" i="2"/>
  <c r="I42" i="2"/>
  <c r="AA38" i="2"/>
  <c r="X38" i="2"/>
  <c r="U38" i="2"/>
  <c r="R38" i="2"/>
  <c r="O38" i="2"/>
  <c r="L38" i="2"/>
  <c r="I38" i="2"/>
  <c r="AA27" i="2"/>
  <c r="X27" i="2"/>
  <c r="U27" i="2"/>
  <c r="R27" i="2"/>
  <c r="O27" i="2"/>
  <c r="L27" i="2"/>
  <c r="I27" i="2"/>
  <c r="AA23" i="2"/>
  <c r="X23" i="2"/>
  <c r="U23" i="2"/>
  <c r="R23" i="2"/>
  <c r="O23" i="2"/>
  <c r="L23" i="2"/>
  <c r="I23" i="2"/>
  <c r="AA15" i="2"/>
  <c r="X15" i="2"/>
  <c r="U15" i="2"/>
  <c r="R15" i="2"/>
  <c r="O15" i="2"/>
  <c r="L15" i="2"/>
  <c r="I15" i="2"/>
  <c r="AA12" i="2"/>
  <c r="X12" i="2"/>
  <c r="U12" i="2"/>
  <c r="R12" i="2"/>
  <c r="O12" i="2"/>
  <c r="L12" i="2"/>
  <c r="I12" i="2"/>
  <c r="G50" i="2"/>
  <c r="F50" i="2"/>
  <c r="F47" i="2"/>
  <c r="F42" i="2"/>
  <c r="F38" i="2"/>
  <c r="F31" i="2"/>
  <c r="F27" i="2"/>
  <c r="F23" i="2"/>
  <c r="F15" i="2"/>
  <c r="F12" i="2"/>
  <c r="L52" i="2"/>
  <c r="L50" i="2" s="1"/>
  <c r="O55" i="2"/>
  <c r="O50" i="2" s="1"/>
  <c r="D111" i="1"/>
  <c r="C111" i="1"/>
  <c r="T71" i="1"/>
  <c r="K28" i="1"/>
  <c r="H15" i="2" l="1"/>
  <c r="C27" i="2"/>
  <c r="C47" i="2"/>
  <c r="Q50" i="2"/>
  <c r="K38" i="2"/>
  <c r="C12" i="2"/>
  <c r="C31" i="2"/>
  <c r="C50" i="2"/>
  <c r="D47" i="2"/>
  <c r="T47" i="2"/>
  <c r="D42" i="2"/>
  <c r="D38" i="2"/>
  <c r="D31" i="2"/>
  <c r="D12" i="2"/>
  <c r="E12" i="2" s="1"/>
  <c r="C15" i="2"/>
  <c r="C38" i="2"/>
  <c r="R9" i="2"/>
  <c r="U9" i="2"/>
  <c r="X9" i="2"/>
  <c r="K27" i="2"/>
  <c r="D15" i="2"/>
  <c r="W15" i="2"/>
  <c r="C23" i="2"/>
  <c r="C42" i="2"/>
  <c r="D27" i="2"/>
  <c r="D23" i="2"/>
  <c r="Z23" i="2"/>
  <c r="O9" i="2"/>
  <c r="I9" i="2"/>
  <c r="L9" i="2"/>
  <c r="F9" i="2"/>
  <c r="J9" i="2"/>
  <c r="AA9" i="2"/>
  <c r="M62" i="2"/>
  <c r="L62" i="2"/>
  <c r="P9" i="2"/>
  <c r="Q9" i="2" s="1"/>
  <c r="V9" i="2"/>
  <c r="M50" i="2"/>
  <c r="AB9" i="2"/>
  <c r="S9" i="2"/>
  <c r="Y9" i="2"/>
  <c r="G9" i="2"/>
  <c r="Z81" i="1"/>
  <c r="O191" i="1"/>
  <c r="U191" i="1"/>
  <c r="C190" i="1"/>
  <c r="C188" i="1"/>
  <c r="C185" i="1"/>
  <c r="C184" i="1"/>
  <c r="C183" i="1"/>
  <c r="C174" i="1"/>
  <c r="C172" i="1"/>
  <c r="C171" i="1"/>
  <c r="C169" i="1"/>
  <c r="C159" i="1"/>
  <c r="C150" i="1"/>
  <c r="C149" i="1"/>
  <c r="C145" i="1"/>
  <c r="C141" i="1"/>
  <c r="C138" i="1"/>
  <c r="C134" i="1"/>
  <c r="C128" i="1"/>
  <c r="C124" i="1"/>
  <c r="C120" i="1"/>
  <c r="C117" i="1"/>
  <c r="C115" i="1"/>
  <c r="C113" i="1"/>
  <c r="C112" i="1"/>
  <c r="C110" i="1"/>
  <c r="C105" i="1"/>
  <c r="C94" i="1"/>
  <c r="C89" i="1"/>
  <c r="C84" i="1"/>
  <c r="C80" i="1"/>
  <c r="C79" i="1"/>
  <c r="C74" i="1"/>
  <c r="C73" i="1"/>
  <c r="C72" i="1"/>
  <c r="C71" i="1"/>
  <c r="C65" i="1"/>
  <c r="C61" i="1"/>
  <c r="C58" i="1"/>
  <c r="C44" i="1"/>
  <c r="C36" i="1"/>
  <c r="C30" i="1"/>
  <c r="C28" i="1"/>
  <c r="C25" i="1"/>
  <c r="C8" i="1"/>
  <c r="AA191" i="1"/>
  <c r="X191" i="1"/>
  <c r="R191" i="1"/>
  <c r="E42" i="2" l="1"/>
  <c r="H9" i="2"/>
  <c r="N62" i="2"/>
  <c r="E23" i="2"/>
  <c r="Z9" i="2"/>
  <c r="E27" i="2"/>
  <c r="E47" i="2"/>
  <c r="M9" i="2"/>
  <c r="N9" i="2" s="1"/>
  <c r="N50" i="2"/>
  <c r="W9" i="2"/>
  <c r="E15" i="2"/>
  <c r="T9" i="2"/>
  <c r="K9" i="2"/>
  <c r="D50" i="2"/>
  <c r="E50" i="2" s="1"/>
  <c r="E31" i="2"/>
  <c r="AC9" i="2"/>
  <c r="E38" i="2"/>
  <c r="C9" i="2"/>
  <c r="L191" i="1"/>
  <c r="M124" i="1"/>
  <c r="N124" i="1" s="1"/>
  <c r="M120" i="1"/>
  <c r="I191" i="1"/>
  <c r="F191" i="1"/>
  <c r="D9" i="2" l="1"/>
  <c r="E9" i="2" s="1"/>
  <c r="C191" i="1"/>
  <c r="C193" i="1" s="1"/>
  <c r="C7" i="1" s="1"/>
  <c r="D106" i="1"/>
  <c r="D172" i="1"/>
  <c r="D175" i="1"/>
  <c r="D176" i="1"/>
  <c r="D177" i="1"/>
  <c r="D178" i="1"/>
  <c r="D179" i="1"/>
  <c r="D180" i="1"/>
  <c r="D181" i="1"/>
  <c r="D182" i="1"/>
  <c r="D183" i="1"/>
  <c r="D184" i="1"/>
  <c r="D186" i="1"/>
  <c r="D187" i="1"/>
  <c r="D188" i="1"/>
  <c r="D190" i="1"/>
  <c r="D169" i="1"/>
  <c r="D114" i="1"/>
  <c r="D116" i="1"/>
  <c r="D118" i="1"/>
  <c r="D119" i="1"/>
  <c r="D121" i="1"/>
  <c r="D122" i="1"/>
  <c r="D123" i="1"/>
  <c r="D126" i="1"/>
  <c r="D127" i="1"/>
  <c r="D125" i="1"/>
  <c r="D129" i="1"/>
  <c r="D130" i="1"/>
  <c r="D133" i="1"/>
  <c r="D135" i="1"/>
  <c r="D136" i="1"/>
  <c r="D137" i="1"/>
  <c r="D139" i="1"/>
  <c r="D140" i="1"/>
  <c r="D142" i="1"/>
  <c r="D146" i="1"/>
  <c r="D148" i="1"/>
  <c r="D149" i="1"/>
  <c r="D155" i="1"/>
  <c r="D156" i="1"/>
  <c r="D157" i="1"/>
  <c r="D158" i="1"/>
  <c r="D160" i="1"/>
  <c r="D161" i="1"/>
  <c r="D162" i="1"/>
  <c r="D163" i="1"/>
  <c r="D164" i="1"/>
  <c r="D165" i="1"/>
  <c r="D166" i="1"/>
  <c r="D62" i="1"/>
  <c r="D63" i="1"/>
  <c r="D64" i="1"/>
  <c r="D66" i="1"/>
  <c r="D67" i="1"/>
  <c r="D68" i="1"/>
  <c r="D69" i="1"/>
  <c r="D70" i="1"/>
  <c r="D71" i="1"/>
  <c r="D72" i="1"/>
  <c r="D73" i="1"/>
  <c r="D75" i="1"/>
  <c r="D76" i="1"/>
  <c r="D77" i="1"/>
  <c r="D78" i="1"/>
  <c r="D79" i="1"/>
  <c r="D81" i="1"/>
  <c r="D80" i="1"/>
  <c r="D85" i="1"/>
  <c r="D86" i="1"/>
  <c r="D87" i="1"/>
  <c r="D88" i="1"/>
  <c r="D90" i="1"/>
  <c r="D91" i="1"/>
  <c r="D92" i="1"/>
  <c r="D93" i="1"/>
  <c r="D95" i="1"/>
  <c r="D96" i="1"/>
  <c r="D97" i="1"/>
  <c r="D98" i="1"/>
  <c r="D99" i="1"/>
  <c r="D100" i="1"/>
  <c r="D101" i="1"/>
  <c r="D107" i="1"/>
  <c r="D108" i="1"/>
  <c r="D109" i="1"/>
  <c r="D110" i="1"/>
  <c r="D112" i="1"/>
  <c r="D45" i="1"/>
  <c r="D47" i="1"/>
  <c r="D48" i="1"/>
  <c r="D49" i="1"/>
  <c r="D50" i="1"/>
  <c r="D51" i="1"/>
  <c r="D55" i="1"/>
  <c r="D56" i="1"/>
  <c r="D57" i="1"/>
  <c r="D59" i="1"/>
  <c r="D60" i="1"/>
  <c r="D37" i="1"/>
  <c r="D38" i="1"/>
  <c r="D39" i="1"/>
  <c r="D40" i="1"/>
  <c r="D41" i="1"/>
  <c r="D42" i="1"/>
  <c r="D43" i="1"/>
  <c r="D28" i="1"/>
  <c r="D31" i="1"/>
  <c r="D26" i="1"/>
  <c r="D27" i="1"/>
  <c r="D9" i="1"/>
  <c r="J128" i="1" l="1"/>
  <c r="M128" i="1"/>
  <c r="P128" i="1"/>
  <c r="S128" i="1"/>
  <c r="V128" i="1"/>
  <c r="Y128" i="1"/>
  <c r="AB128" i="1"/>
  <c r="AC128" i="1" s="1"/>
  <c r="AE128" i="1"/>
  <c r="G128" i="1"/>
  <c r="G141" i="1"/>
  <c r="H141" i="1" s="1"/>
  <c r="J117" i="1"/>
  <c r="M117" i="1"/>
  <c r="N117" i="1" s="1"/>
  <c r="P117" i="1"/>
  <c r="S117" i="1"/>
  <c r="V117" i="1"/>
  <c r="Y117" i="1"/>
  <c r="AB117" i="1"/>
  <c r="AE117" i="1"/>
  <c r="G117" i="1"/>
  <c r="J134" i="1"/>
  <c r="M134" i="1"/>
  <c r="P134" i="1"/>
  <c r="Q134" i="1" s="1"/>
  <c r="S134" i="1"/>
  <c r="V134" i="1"/>
  <c r="Y134" i="1"/>
  <c r="AB134" i="1"/>
  <c r="AC134" i="1" s="1"/>
  <c r="AE134" i="1"/>
  <c r="G134" i="1"/>
  <c r="D128" i="1" l="1"/>
  <c r="D134" i="1"/>
  <c r="D117" i="1"/>
  <c r="M105" i="1"/>
  <c r="N105" i="1" s="1"/>
  <c r="C200" i="1" l="1"/>
  <c r="V219" i="1" s="1"/>
  <c r="D192" i="1" s="1"/>
  <c r="M174" i="1"/>
  <c r="M44" i="1"/>
  <c r="N44" i="1" s="1"/>
  <c r="M36" i="1"/>
  <c r="N36" i="1" s="1"/>
  <c r="M30" i="1"/>
  <c r="N30" i="1" s="1"/>
  <c r="M185" i="1"/>
  <c r="N185" i="1" s="1"/>
  <c r="M94" i="1"/>
  <c r="N94" i="1" s="1"/>
  <c r="M89" i="1"/>
  <c r="N89" i="1" s="1"/>
  <c r="M84" i="1"/>
  <c r="N84" i="1" s="1"/>
  <c r="M74" i="1"/>
  <c r="N74" i="1" s="1"/>
  <c r="M65" i="1"/>
  <c r="N65" i="1" s="1"/>
  <c r="M61" i="1"/>
  <c r="N61" i="1" s="1"/>
  <c r="M58" i="1"/>
  <c r="N58" i="1" s="1"/>
  <c r="M25" i="1"/>
  <c r="N25" i="1" s="1"/>
  <c r="M8" i="1"/>
  <c r="N8" i="1" s="1"/>
  <c r="G105" i="1"/>
  <c r="H105" i="1" s="1"/>
  <c r="G65" i="1"/>
  <c r="G36" i="1"/>
  <c r="H36" i="1" s="1"/>
  <c r="B207" i="1" l="1"/>
  <c r="J185" i="1"/>
  <c r="P185" i="1"/>
  <c r="S185" i="1"/>
  <c r="V185" i="1"/>
  <c r="Y185" i="1"/>
  <c r="AB185" i="1"/>
  <c r="AE185" i="1"/>
  <c r="J141" i="1"/>
  <c r="M141" i="1"/>
  <c r="P141" i="1"/>
  <c r="S141" i="1"/>
  <c r="V141" i="1"/>
  <c r="AB141" i="1"/>
  <c r="AE141" i="1"/>
  <c r="G138" i="1"/>
  <c r="H138" i="1" s="1"/>
  <c r="J105" i="1"/>
  <c r="P105" i="1"/>
  <c r="S105" i="1"/>
  <c r="V105" i="1"/>
  <c r="Y105" i="1"/>
  <c r="AB105" i="1"/>
  <c r="AE105" i="1"/>
  <c r="J61" i="1"/>
  <c r="P61" i="1"/>
  <c r="S61" i="1"/>
  <c r="V61" i="1"/>
  <c r="Y61" i="1"/>
  <c r="AB61" i="1"/>
  <c r="AE61" i="1"/>
  <c r="G61" i="1"/>
  <c r="J58" i="1"/>
  <c r="P58" i="1"/>
  <c r="S58" i="1"/>
  <c r="V58" i="1"/>
  <c r="Y58" i="1"/>
  <c r="AB58" i="1"/>
  <c r="AE58" i="1"/>
  <c r="G58" i="1"/>
  <c r="J46" i="1"/>
  <c r="J44" i="1" s="1"/>
  <c r="K44" i="1" s="1"/>
  <c r="P46" i="1"/>
  <c r="P44" i="1" s="1"/>
  <c r="V46" i="1"/>
  <c r="V44" i="1" s="1"/>
  <c r="AB46" i="1"/>
  <c r="AB44" i="1" s="1"/>
  <c r="AE46" i="1"/>
  <c r="AE44" i="1" s="1"/>
  <c r="G46" i="1"/>
  <c r="D105" i="1" l="1"/>
  <c r="D141" i="1"/>
  <c r="G44" i="1"/>
  <c r="D44" i="1" s="1"/>
  <c r="D46" i="1"/>
  <c r="D58" i="1"/>
  <c r="D61" i="1"/>
  <c r="V145" i="1"/>
  <c r="V191" i="1" s="1"/>
  <c r="B206" i="1" l="1"/>
  <c r="V7" i="1"/>
  <c r="W7" i="1" s="1"/>
  <c r="W191" i="1"/>
  <c r="J115" i="1"/>
  <c r="M115" i="1"/>
  <c r="N115" i="1" s="1"/>
  <c r="P115" i="1"/>
  <c r="S115" i="1"/>
  <c r="V115" i="1"/>
  <c r="Y115" i="1"/>
  <c r="AB115" i="1"/>
  <c r="AE115" i="1"/>
  <c r="J145" i="1"/>
  <c r="K145" i="1" s="1"/>
  <c r="M145" i="1"/>
  <c r="N145" i="1" s="1"/>
  <c r="P145" i="1"/>
  <c r="S145" i="1"/>
  <c r="AE145" i="1"/>
  <c r="G145" i="1"/>
  <c r="J120" i="1"/>
  <c r="K120" i="1" s="1"/>
  <c r="P120" i="1"/>
  <c r="S120" i="1"/>
  <c r="V120" i="1"/>
  <c r="Y120" i="1"/>
  <c r="AB120" i="1"/>
  <c r="AE120" i="1"/>
  <c r="G120" i="1"/>
  <c r="G185" i="1"/>
  <c r="D185" i="1" s="1"/>
  <c r="G159" i="1"/>
  <c r="H159" i="1" s="1"/>
  <c r="G89" i="1"/>
  <c r="G84" i="1"/>
  <c r="H84" i="1" s="1"/>
  <c r="J84" i="1"/>
  <c r="K84" i="1" s="1"/>
  <c r="S84" i="1"/>
  <c r="V84" i="1"/>
  <c r="Y84" i="1"/>
  <c r="AB84" i="1"/>
  <c r="AE84" i="1"/>
  <c r="D120" i="1" l="1"/>
  <c r="D145" i="1"/>
  <c r="D84" i="1"/>
  <c r="AE138" i="1" l="1"/>
  <c r="P138" i="1"/>
  <c r="J159" i="1"/>
  <c r="M159" i="1"/>
  <c r="N159" i="1" s="1"/>
  <c r="P159" i="1"/>
  <c r="S159" i="1"/>
  <c r="T159" i="1" s="1"/>
  <c r="V159" i="1"/>
  <c r="AE159" i="1"/>
  <c r="J150" i="1"/>
  <c r="W159" i="1" l="1"/>
  <c r="D159" i="1"/>
  <c r="J174" i="1" l="1"/>
  <c r="P174" i="1"/>
  <c r="S174" i="1"/>
  <c r="T174" i="1" s="1"/>
  <c r="V174" i="1"/>
  <c r="Y174" i="1"/>
  <c r="AB174" i="1"/>
  <c r="AE174" i="1"/>
  <c r="G174" i="1"/>
  <c r="H174" i="1" s="1"/>
  <c r="P150" i="1"/>
  <c r="S150" i="1"/>
  <c r="V150" i="1"/>
  <c r="Y150" i="1"/>
  <c r="AB150" i="1"/>
  <c r="AE150" i="1"/>
  <c r="G150" i="1"/>
  <c r="J138" i="1"/>
  <c r="M138" i="1"/>
  <c r="S138" i="1"/>
  <c r="V138" i="1"/>
  <c r="Y138" i="1"/>
  <c r="AB138" i="1"/>
  <c r="J124" i="1"/>
  <c r="P124" i="1"/>
  <c r="S124" i="1"/>
  <c r="V124" i="1"/>
  <c r="Y124" i="1"/>
  <c r="AB124" i="1"/>
  <c r="AE124" i="1"/>
  <c r="G124" i="1"/>
  <c r="G115" i="1"/>
  <c r="D115" i="1" s="1"/>
  <c r="J94" i="1"/>
  <c r="P94" i="1"/>
  <c r="S94" i="1"/>
  <c r="V94" i="1"/>
  <c r="Y94" i="1"/>
  <c r="AB94" i="1"/>
  <c r="AE94" i="1"/>
  <c r="G94" i="1"/>
  <c r="J89" i="1"/>
  <c r="K89" i="1" s="1"/>
  <c r="P89" i="1"/>
  <c r="S89" i="1"/>
  <c r="V89" i="1"/>
  <c r="Y89" i="1"/>
  <c r="Z89" i="1" s="1"/>
  <c r="AB89" i="1"/>
  <c r="AE89" i="1"/>
  <c r="J74" i="1"/>
  <c r="K74" i="1" s="1"/>
  <c r="P74" i="1"/>
  <c r="S74" i="1"/>
  <c r="V74" i="1"/>
  <c r="Y74" i="1"/>
  <c r="AB74" i="1"/>
  <c r="AE74" i="1"/>
  <c r="G74" i="1"/>
  <c r="J65" i="1"/>
  <c r="P65" i="1"/>
  <c r="S65" i="1"/>
  <c r="T65" i="1" s="1"/>
  <c r="V65" i="1"/>
  <c r="Y65" i="1"/>
  <c r="AB65" i="1"/>
  <c r="AE65" i="1"/>
  <c r="J36" i="1"/>
  <c r="P36" i="1"/>
  <c r="S36" i="1"/>
  <c r="V36" i="1"/>
  <c r="Y36" i="1"/>
  <c r="AB36" i="1"/>
  <c r="AE36" i="1"/>
  <c r="J30" i="1"/>
  <c r="K30" i="1" s="1"/>
  <c r="P30" i="1"/>
  <c r="S30" i="1"/>
  <c r="V30" i="1"/>
  <c r="Y30" i="1"/>
  <c r="Z30" i="1" s="1"/>
  <c r="AB30" i="1"/>
  <c r="AE30" i="1"/>
  <c r="G30" i="1"/>
  <c r="P25" i="1"/>
  <c r="S25" i="1"/>
  <c r="V25" i="1"/>
  <c r="Y25" i="1"/>
  <c r="AB25" i="1"/>
  <c r="AE25" i="1"/>
  <c r="J25" i="1"/>
  <c r="G25" i="1"/>
  <c r="P8" i="1"/>
  <c r="Q8" i="1" s="1"/>
  <c r="S8" i="1"/>
  <c r="AB8" i="1"/>
  <c r="AC8" i="1" s="1"/>
  <c r="AE8" i="1"/>
  <c r="J8" i="1"/>
  <c r="K8" i="1" s="1"/>
  <c r="M191" i="1" l="1"/>
  <c r="N138" i="1"/>
  <c r="AE191" i="1"/>
  <c r="AE7" i="1" s="1"/>
  <c r="P191" i="1"/>
  <c r="Q191" i="1" s="1"/>
  <c r="AB191" i="1"/>
  <c r="Y191" i="1"/>
  <c r="J191" i="1"/>
  <c r="J7" i="1" s="1"/>
  <c r="K7" i="1" s="1"/>
  <c r="S191" i="1"/>
  <c r="Q174" i="1"/>
  <c r="D74" i="1"/>
  <c r="D124" i="1"/>
  <c r="D36" i="1"/>
  <c r="D138" i="1"/>
  <c r="D174" i="1"/>
  <c r="D25" i="1"/>
  <c r="D30" i="1"/>
  <c r="D89" i="1"/>
  <c r="D150" i="1"/>
  <c r="D65" i="1"/>
  <c r="D94" i="1"/>
  <c r="G8" i="1"/>
  <c r="T191" i="1" l="1"/>
  <c r="S7" i="1"/>
  <c r="T7" i="1" s="1"/>
  <c r="Y7" i="1"/>
  <c r="Z7" i="1" s="1"/>
  <c r="Z191" i="1"/>
  <c r="K191" i="1"/>
  <c r="AC191" i="1"/>
  <c r="AB7" i="1"/>
  <c r="AC7" i="1" s="1"/>
  <c r="N191" i="1"/>
  <c r="M7" i="1"/>
  <c r="N7" i="1" s="1"/>
  <c r="P193" i="1"/>
  <c r="P7" i="1"/>
  <c r="Q7" i="1" s="1"/>
  <c r="G191" i="1"/>
  <c r="B209" i="1"/>
  <c r="D8" i="1"/>
  <c r="D191" i="1" l="1"/>
  <c r="D193" i="1" s="1"/>
  <c r="H191" i="1"/>
  <c r="G7" i="1"/>
  <c r="H7" i="1" s="1"/>
  <c r="D7" i="1" l="1"/>
  <c r="E7" i="1" s="1"/>
  <c r="E193" i="1"/>
</calcChain>
</file>

<file path=xl/sharedStrings.xml><?xml version="1.0" encoding="utf-8"?>
<sst xmlns="http://schemas.openxmlformats.org/spreadsheetml/2006/main" count="545" uniqueCount="282">
  <si>
    <t>SREDNJA ŠKOLA OROSLAVJE</t>
  </si>
  <si>
    <t>dnevnice tuzemne</t>
  </si>
  <si>
    <t>dnevnice inozemne</t>
  </si>
  <si>
    <t>smještaj na sl.putu u zemlji</t>
  </si>
  <si>
    <t>ostali rashodi za sl.putov.</t>
  </si>
  <si>
    <t>literatura (publik.,časopisi</t>
  </si>
  <si>
    <t>mat.i sred.za čišć.i održav.</t>
  </si>
  <si>
    <t>mat.i dijel.za građ.obj.</t>
  </si>
  <si>
    <t>mat.i dijel. za postroj.i opr.</t>
  </si>
  <si>
    <t>održ. građ.objekata</t>
  </si>
  <si>
    <t>postroj.i opreme</t>
  </si>
  <si>
    <t>prijev.sredstava</t>
  </si>
  <si>
    <t>elektronski mediji</t>
  </si>
  <si>
    <t>tisak</t>
  </si>
  <si>
    <t>opskrba vodom</t>
  </si>
  <si>
    <t>iznošenje i odvoz smeća</t>
  </si>
  <si>
    <t>deratizacija i dezinsekcija</t>
  </si>
  <si>
    <t>ostale zdravstv.i veterin.usluge</t>
  </si>
  <si>
    <t>usl.ažuriranja rač.baza</t>
  </si>
  <si>
    <t xml:space="preserve"> </t>
  </si>
  <si>
    <t>reprezentacija</t>
  </si>
  <si>
    <t>mat.za hig.potr. I njegu</t>
  </si>
  <si>
    <t>usl.registracije sl. auta</t>
  </si>
  <si>
    <t>ostale intel.usluge</t>
  </si>
  <si>
    <t>pedagoška dokumentacija</t>
  </si>
  <si>
    <t xml:space="preserve">usl.čišć.,pranja i sl. </t>
  </si>
  <si>
    <t>prijevoz na sl.putu E+</t>
  </si>
  <si>
    <t>smještaj na sl.p.inoz.E+</t>
  </si>
  <si>
    <t>ostale usl.tek.i inv.održ.</t>
  </si>
  <si>
    <t>upravne i adm.pristojbe</t>
  </si>
  <si>
    <t>Uredski namještaj</t>
  </si>
  <si>
    <t>Oprema za protup.zaštitu</t>
  </si>
  <si>
    <t>Uređaji za nastavu</t>
  </si>
  <si>
    <t>Oprema za nastavu</t>
  </si>
  <si>
    <t>uredski materijal</t>
  </si>
  <si>
    <t>prem.osig. prij.sred.</t>
  </si>
  <si>
    <t>rash.za učeničke progr.</t>
  </si>
  <si>
    <t>prem.osig.zaposl.E+</t>
  </si>
  <si>
    <t>Ostali rashodi E+</t>
  </si>
  <si>
    <t>kompjut.materijal E+</t>
  </si>
  <si>
    <t>literatura E+</t>
  </si>
  <si>
    <t>usluge mobilnog interneta</t>
  </si>
  <si>
    <t>ostali mat.i sirovine</t>
  </si>
  <si>
    <t>ostali mater.i dijelovi</t>
  </si>
  <si>
    <t>seminari, simp.,savjet.</t>
  </si>
  <si>
    <t>premije os.ostale imovine</t>
  </si>
  <si>
    <t>sudske naknade</t>
  </si>
  <si>
    <t>ostali nespom.rash.p.</t>
  </si>
  <si>
    <t>prem.osig.zaposlenih</t>
  </si>
  <si>
    <t>ostale nespom.usluge</t>
  </si>
  <si>
    <t>ostale prist. /HRT/</t>
  </si>
  <si>
    <t>opr.za grij.,ventil.,hlađenje</t>
  </si>
  <si>
    <t>nakn.član.povjerenstva</t>
  </si>
  <si>
    <t>inoz.dn. E+</t>
  </si>
  <si>
    <t>ostali.rash. E+</t>
  </si>
  <si>
    <t>mat.za hig.potr. i njegu E+</t>
  </si>
  <si>
    <t>nastavni materijal E+</t>
  </si>
  <si>
    <t>ostale usl.prom. E+</t>
  </si>
  <si>
    <t>rash.protokola E+</t>
  </si>
  <si>
    <t>javnobiljež.pristojbe</t>
  </si>
  <si>
    <t>rashodi protokola</t>
  </si>
  <si>
    <t>Računala i rač.opr.za urede</t>
  </si>
  <si>
    <t>ost.mat. E+</t>
  </si>
  <si>
    <t>benzin i diezel E+</t>
  </si>
  <si>
    <t xml:space="preserve">usl.telef. - fiksni </t>
  </si>
  <si>
    <t>usl.telef. - mobilni E+</t>
  </si>
  <si>
    <t>usl.telef.- mobilni</t>
  </si>
  <si>
    <t>najam TZK</t>
  </si>
  <si>
    <t>najam EPO</t>
  </si>
  <si>
    <t>graf. I tisk.usluge E+</t>
  </si>
  <si>
    <t>reprezentacija E+</t>
  </si>
  <si>
    <t>osiguranje učenika</t>
  </si>
  <si>
    <t>ulaznice - učenici</t>
  </si>
  <si>
    <t>prijevoz na posao</t>
  </si>
  <si>
    <t>ostala ured. Oprema</t>
  </si>
  <si>
    <t>ostali mat. (kreda,spužve,flom.)</t>
  </si>
  <si>
    <t>311110 - Plaće RRO</t>
  </si>
  <si>
    <t>311111 - Plaće GO iPD</t>
  </si>
  <si>
    <t>311112 - Plaće DP</t>
  </si>
  <si>
    <t>311113 - Bolov. TŠ</t>
  </si>
  <si>
    <t>31131 - Prekov.rad</t>
  </si>
  <si>
    <t>31212 - jubil. Nagrade</t>
  </si>
  <si>
    <t>31213 - darovi za djecu / Božićnica</t>
  </si>
  <si>
    <t>31214 - Otpremnine</t>
  </si>
  <si>
    <t>31215 - Smrtni sl.</t>
  </si>
  <si>
    <t>31216 - Regres za GO</t>
  </si>
  <si>
    <t>31219 - Ostalo - rođ.djeteta</t>
  </si>
  <si>
    <t xml:space="preserve">Dopr. ZO </t>
  </si>
  <si>
    <t>Dopr. ZO - ZNR</t>
  </si>
  <si>
    <t>Dopr. Za zapošljavanje</t>
  </si>
  <si>
    <t>Rashod MZO (636)</t>
  </si>
  <si>
    <t>Naziv</t>
  </si>
  <si>
    <t>prijevoz javnim prom.</t>
  </si>
  <si>
    <t>prij.trošk.vl.autom</t>
  </si>
  <si>
    <t>tečajevi i struč.ispiti</t>
  </si>
  <si>
    <t>kompjuterski materijal</t>
  </si>
  <si>
    <t>NM/gimnazija</t>
  </si>
  <si>
    <t>NM/tehničari</t>
  </si>
  <si>
    <t>NM/strojarstvo</t>
  </si>
  <si>
    <t>NM/kozmetičari</t>
  </si>
  <si>
    <t>NM/frizeri</t>
  </si>
  <si>
    <t>NM/stolari</t>
  </si>
  <si>
    <t>El.energija - crveni</t>
  </si>
  <si>
    <t>El.energija - plavi</t>
  </si>
  <si>
    <t>motorni benzin</t>
  </si>
  <si>
    <t xml:space="preserve">dizel gorivo </t>
  </si>
  <si>
    <t>mat.i dij.postr.opr.E+</t>
  </si>
  <si>
    <t>mat.i dij. Održ.transp.sred</t>
  </si>
  <si>
    <t>Voda za piće</t>
  </si>
  <si>
    <t>dimnjačarske usluge</t>
  </si>
  <si>
    <t>ekološke usluge</t>
  </si>
  <si>
    <t>ost. kom.usl. -zbirnj.otpada</t>
  </si>
  <si>
    <t>Licence - mozabuk</t>
  </si>
  <si>
    <t>Najam prijev.sredstava</t>
  </si>
  <si>
    <t>Usl.odvjetnika i prav.savjetovanja</t>
  </si>
  <si>
    <t>Ostale računalne usluge</t>
  </si>
  <si>
    <t>Uređenje prostora</t>
  </si>
  <si>
    <t>Naknd.ost.tr.- SOR</t>
  </si>
  <si>
    <t>Nak.ost.tr.- NOVIG.PR.</t>
  </si>
  <si>
    <t>ost.opr.za održ.i zaštitu</t>
  </si>
  <si>
    <t>Rent-a-car i taxi prijevoz E+</t>
  </si>
  <si>
    <t>Promidžbeni materijal</t>
  </si>
  <si>
    <t>nagr.vod.drž.-sport</t>
  </si>
  <si>
    <t>dnevn. Državno</t>
  </si>
  <si>
    <t>ostali troškovi</t>
  </si>
  <si>
    <t>Nagrade za zaposlene</t>
  </si>
  <si>
    <t>planirano</t>
  </si>
  <si>
    <t>utrošeno</t>
  </si>
  <si>
    <t>JLS /Grad Oroslavje</t>
  </si>
  <si>
    <t>Vlastiti prihodi</t>
  </si>
  <si>
    <t>KZŽ - decentraliz.</t>
  </si>
  <si>
    <t xml:space="preserve">KZŽ -izvorna sred. </t>
  </si>
  <si>
    <t>DONACIJE izvan prorač.</t>
  </si>
  <si>
    <t>MZO - ostalo</t>
  </si>
  <si>
    <t>MZO - prijenos EU</t>
  </si>
  <si>
    <t>Posebne namjene</t>
  </si>
  <si>
    <t>višak iz preth.god.</t>
  </si>
  <si>
    <t>izvršenje</t>
  </si>
  <si>
    <t>%</t>
  </si>
  <si>
    <t>Utrošeno po izvorima-ukupno</t>
  </si>
  <si>
    <t>š 635</t>
  </si>
  <si>
    <t>š 661</t>
  </si>
  <si>
    <t>š 671</t>
  </si>
  <si>
    <t>š 672</t>
  </si>
  <si>
    <t>š 663</t>
  </si>
  <si>
    <t>š 636</t>
  </si>
  <si>
    <t>š 638</t>
  </si>
  <si>
    <t>š 652</t>
  </si>
  <si>
    <t>š 922</t>
  </si>
  <si>
    <t>Planirano</t>
  </si>
  <si>
    <t>44.408,67 - već je uklj. u rashode</t>
  </si>
  <si>
    <t>UKUPNO bez plaća</t>
  </si>
  <si>
    <t>Sveukupno (skupina 3i4)</t>
  </si>
  <si>
    <r>
      <t xml:space="preserve">naknada </t>
    </r>
    <r>
      <rPr>
        <b/>
        <sz val="9"/>
        <color theme="1"/>
        <rFont val="Arial Narrow"/>
        <family val="2"/>
        <charset val="238"/>
      </rPr>
      <t>e-tehničar</t>
    </r>
  </si>
  <si>
    <t>32251 sitni inventar</t>
  </si>
  <si>
    <t>32252 auto gume</t>
  </si>
  <si>
    <t>32271 službena, radna i zašt.odj.i obuća</t>
  </si>
  <si>
    <t>3231 usl.telefona, telefaksa i interneta</t>
  </si>
  <si>
    <t>32313 poštarina (pisma, tiskanice)</t>
  </si>
  <si>
    <t>32319 ostale usluge za komunik.i prijevoz</t>
  </si>
  <si>
    <t>3224 ostali mat.i dijelovi za tek.i inv.od.</t>
  </si>
  <si>
    <t>3223 Motorni benzin i dizel gor.</t>
  </si>
  <si>
    <t>32231 Električna energija</t>
  </si>
  <si>
    <r>
      <t xml:space="preserve">3222 </t>
    </r>
    <r>
      <rPr>
        <b/>
        <sz val="8"/>
        <color theme="1"/>
        <rFont val="Arial Narrow"/>
        <family val="2"/>
        <charset val="238"/>
      </rPr>
      <t>Ostali mater. i sirov</t>
    </r>
    <r>
      <rPr>
        <b/>
        <sz val="9"/>
        <color theme="1"/>
        <rFont val="Arial Narrow"/>
        <family val="2"/>
        <charset val="238"/>
      </rPr>
      <t>. (nastavni mat.)</t>
    </r>
  </si>
  <si>
    <t>3221 ostali mat.za redovno posl.</t>
  </si>
  <si>
    <r>
      <t>3221 ur</t>
    </r>
    <r>
      <rPr>
        <b/>
        <sz val="9"/>
        <color theme="1"/>
        <rFont val="Arial Narrow"/>
        <family val="2"/>
        <charset val="238"/>
      </rPr>
      <t>edski i kompjutorski materijal</t>
    </r>
  </si>
  <si>
    <t>32149 ostale nakn.troškova zaposlen.</t>
  </si>
  <si>
    <t>3213 seminari, simpoz.,savjetov.</t>
  </si>
  <si>
    <t>3211 službena putovanja</t>
  </si>
  <si>
    <t>3232 ostale usluge tek.i inv.održavanja</t>
  </si>
  <si>
    <t>3233 ostale usluge promidžbe i inform.</t>
  </si>
  <si>
    <t>3234 ostale komunalne usluge</t>
  </si>
  <si>
    <t>3235 ostale zakupnine i najamnine</t>
  </si>
  <si>
    <t>3236 obvezni i prev.zdravstv.pregl.zap.</t>
  </si>
  <si>
    <t>32371 autorski honorari</t>
  </si>
  <si>
    <t>32372 ugovori o djelu</t>
  </si>
  <si>
    <t>3237 ostale intelektualne usluge</t>
  </si>
  <si>
    <t>3238 ostale računalne usluge</t>
  </si>
  <si>
    <t>3239 ostale usluge</t>
  </si>
  <si>
    <t>grafičke i tisk. usluge</t>
  </si>
  <si>
    <t>32399 ostale nespomenute usluge</t>
  </si>
  <si>
    <t>3241 nakn.trošk.osobama izvan r.o.</t>
  </si>
  <si>
    <t>3291 Naknade članovima povjerenstva</t>
  </si>
  <si>
    <t>3292 premije osiguranja</t>
  </si>
  <si>
    <t>323923 premije osigur. zaposlenih</t>
  </si>
  <si>
    <t>3293 reprezentacija</t>
  </si>
  <si>
    <t>3294 tuzemne članarine</t>
  </si>
  <si>
    <t>3295 Pristojbe i naknade</t>
  </si>
  <si>
    <t>3299 ostali nespom.rash.poslovanja</t>
  </si>
  <si>
    <t>3431 usluge banaka</t>
  </si>
  <si>
    <t>34339 ostale zatezne kamate</t>
  </si>
  <si>
    <t>422 postrojenja i oprema</t>
  </si>
  <si>
    <t>4241 knjige</t>
  </si>
  <si>
    <t>42621 ulaganja u računalne programe</t>
  </si>
  <si>
    <t>3212 PRIJEVOZ NA POSAO</t>
  </si>
  <si>
    <t>32233 PLIN</t>
  </si>
  <si>
    <t>naknada zbog nezap.inv.</t>
  </si>
  <si>
    <t>plaće</t>
  </si>
  <si>
    <t>OIB: 20950883747</t>
  </si>
  <si>
    <t>Planirano za 2018.</t>
  </si>
  <si>
    <t>Račun prihoda / Naziv</t>
  </si>
  <si>
    <t>ostvareno</t>
  </si>
  <si>
    <t>Tek.pomoći iz DP - plaće</t>
  </si>
  <si>
    <t>Tek.pomoći iz DP - ostalo</t>
  </si>
  <si>
    <t>Tek.pomoći iz proračuna JLS</t>
  </si>
  <si>
    <t>TEKUĆE POMOĆI IZ NENADL.PRORAČUNA</t>
  </si>
  <si>
    <t>Tek.pomoći od HZZ-a,HZZO-a,HZMO</t>
  </si>
  <si>
    <t>TEK.POMOĆI TEM. PRIJENOSA EU SRED</t>
  </si>
  <si>
    <t>Tek.pom. iz DP tem.prij.EU sred. E+K-2</t>
  </si>
  <si>
    <t>Tek.pom. iz DP tem.prij.EU sred. E+K-1</t>
  </si>
  <si>
    <t>TEKUĆE POMOĆI OD IZVANPRORAČ.KORISN.</t>
  </si>
  <si>
    <t>KAMATE NA OROČ.SR.I DEP.PO VIĐENJU</t>
  </si>
  <si>
    <t>Kamate na depoz.po viđenju</t>
  </si>
  <si>
    <t>Kamate na depoz.po viđenju E+</t>
  </si>
  <si>
    <t>OSTALI NESPOMENUTI PRIHODI</t>
  </si>
  <si>
    <t>Sufinanc.cijene usluge, partic.i sl.-UČ.</t>
  </si>
  <si>
    <t>Prihodi od izdavanja duplik.svjedodžbi</t>
  </si>
  <si>
    <t>Ost.prih.- Ref. Sport. HŠŠS</t>
  </si>
  <si>
    <t>Ost.prih.- Refund. Crvenog križa</t>
  </si>
  <si>
    <t>Ostali nesp.prihodi</t>
  </si>
  <si>
    <t>PRIHODI OD PRUŽENIH USLUGA</t>
  </si>
  <si>
    <t>Prih.od pruž.usl.u obrazovanju</t>
  </si>
  <si>
    <t>Prih. od usl.organiz.izleta-dnevnice prof.</t>
  </si>
  <si>
    <t>TEKUĆE DONACIJE</t>
  </si>
  <si>
    <t>Tek. donac. - Jadransko osig.</t>
  </si>
  <si>
    <t>Tek.donac. od ost.subj.izvan prorač.</t>
  </si>
  <si>
    <t>Tek.donac. od ost.subj.izvan pror. STROJ</t>
  </si>
  <si>
    <t>KAPITALNE DONACIJE</t>
  </si>
  <si>
    <t>Kapit.donacije od ost.subj.izvan prorač..</t>
  </si>
  <si>
    <t>PRIHODI IZ NADLEŽNOG PRORAČUNA</t>
  </si>
  <si>
    <t>Prihodi KZŽ - decentraliz.</t>
  </si>
  <si>
    <t>Prihodi KZŽ - izvorna sred.Županije</t>
  </si>
  <si>
    <t>Prihodi KZŽ - rad e-tehničara</t>
  </si>
  <si>
    <t>Prihodi KZŽ - projekt Baltazar 4</t>
  </si>
  <si>
    <t>Prihodi KZŽ - refundacija natjecanja</t>
  </si>
  <si>
    <t>Prihodi KZŽ - za Novigrad.proljeće</t>
  </si>
  <si>
    <t>DECENTRALIZIRANA SREDSTVA</t>
  </si>
  <si>
    <t>IZVORNA ŽUPANIJSKA SREDSTVA</t>
  </si>
  <si>
    <t>Prihodi KZŽ - za nabavu nefinanc.imovine</t>
  </si>
  <si>
    <t>MZO</t>
  </si>
  <si>
    <t>UKUPNI PRIHODI</t>
  </si>
  <si>
    <t xml:space="preserve">UKUPNO </t>
  </si>
  <si>
    <t>KZŽ</t>
  </si>
  <si>
    <t>OIB:  20950883747</t>
  </si>
  <si>
    <t>RASHODI</t>
  </si>
  <si>
    <t>PRIHODI</t>
  </si>
  <si>
    <t>RASHODI  UKUPNO</t>
  </si>
  <si>
    <t>uklj.u rash.</t>
  </si>
  <si>
    <t>OBRAČUN FINANCIJSKOG PLANA  I - XII / 2018.</t>
  </si>
  <si>
    <t xml:space="preserve">OBRAČUN FINANCIJSKOG PLANA  ZA  I - XII  2018. GOD.  (ukupno i po izvorima) </t>
  </si>
  <si>
    <r>
      <rPr>
        <b/>
        <sz val="10"/>
        <color theme="1"/>
        <rFont val="Arial Narrow"/>
        <family val="2"/>
        <charset val="238"/>
      </rPr>
      <t>PLAĆE</t>
    </r>
    <r>
      <rPr>
        <sz val="10"/>
        <color theme="1"/>
        <rFont val="Arial Narrow"/>
        <family val="2"/>
        <charset val="238"/>
      </rPr>
      <t xml:space="preserve"> (skupina konta 311+313)</t>
    </r>
  </si>
  <si>
    <t>ostale nakn.trošk.zap.za E+</t>
  </si>
  <si>
    <t>nastavni materijal-za sve uč.</t>
  </si>
  <si>
    <t>GO - zgrada škole</t>
  </si>
  <si>
    <t>31141 - smj. ; dvok.rad; prilag.program</t>
  </si>
  <si>
    <t>učenički program-mape</t>
  </si>
  <si>
    <t>negativne tečajne razlikeE+</t>
  </si>
  <si>
    <t>34349 nakn.za garanciju banke</t>
  </si>
  <si>
    <t>š 638 i 637</t>
  </si>
  <si>
    <t>dnevnice E+ K1</t>
  </si>
  <si>
    <t>dnevnice E+K2</t>
  </si>
  <si>
    <t>prijev.tuz. E+K2</t>
  </si>
  <si>
    <t>prijev.tuz. E+K1</t>
  </si>
  <si>
    <t>ostali rash. Sl.p.E+ K1</t>
  </si>
  <si>
    <t>ost.nakn.zap. E+K1</t>
  </si>
  <si>
    <t>ured.mater. E+ K1</t>
  </si>
  <si>
    <t>nak.sl.puta učenicima E+K1</t>
  </si>
  <si>
    <t>prem.osig.E+ K1</t>
  </si>
  <si>
    <t>nakn.sl.p.nastavn.E+K1</t>
  </si>
  <si>
    <t>reprezentacija E+K1</t>
  </si>
  <si>
    <t>putno zdravstveno os.K1</t>
  </si>
  <si>
    <t>organ.za učenike E+K1</t>
  </si>
  <si>
    <t>ured.mater. E+ K2</t>
  </si>
  <si>
    <t>nakn.učen. E+K2</t>
  </si>
  <si>
    <t>321197- naknada za povećanu odgojno-obraz.odgovornost "izletnina"</t>
  </si>
  <si>
    <t>Nakn.za nezap.određene kvote inv.</t>
  </si>
  <si>
    <t>Nakn.za pov.odg.obr.odg."izletnina"</t>
  </si>
  <si>
    <t>Ost.prih.- Novigr.proljeće/Grad Orosl/</t>
  </si>
  <si>
    <t>višak iz prethodne godine</t>
  </si>
  <si>
    <t>Ostvareno I-XII/18</t>
  </si>
  <si>
    <t>Tek.pomoći - refund.AOO,NCVO</t>
  </si>
  <si>
    <t>Prijev.trošk. PUN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</si>
</sst>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i/>
      <sz val="10"/>
      <color theme="3"/>
      <name val="Arial Narrow"/>
      <family val="2"/>
      <charset val="238"/>
    </font>
    <font>
      <i/>
      <sz val="9"/>
      <color theme="4" tint="-0.249977111117893"/>
      <name val="Calibri"/>
      <family val="2"/>
      <charset val="238"/>
      <scheme val="minor"/>
    </font>
    <font>
      <i/>
      <sz val="9"/>
      <color theme="4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4" tint="-0.249977111117893"/>
      <name val="Calibri"/>
      <family val="2"/>
      <charset val="238"/>
      <scheme val="minor"/>
    </font>
    <font>
      <sz val="9"/>
      <color theme="4" tint="-0.249977111117893"/>
      <name val="Calibri"/>
      <family val="2"/>
      <charset val="238"/>
      <scheme val="minor"/>
    </font>
    <font>
      <sz val="7"/>
      <color theme="4" tint="-0.249977111117893"/>
      <name val="Calibri"/>
      <family val="2"/>
      <charset val="238"/>
      <scheme val="minor"/>
    </font>
    <font>
      <i/>
      <sz val="9"/>
      <color theme="4" tint="-0.249977111117893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7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Arial Narrow"/>
      <family val="2"/>
      <charset val="238"/>
    </font>
    <font>
      <b/>
      <sz val="10"/>
      <color theme="9" tint="-0.249977111117893"/>
      <name val="Arial Narrow"/>
      <family val="2"/>
      <charset val="238"/>
    </font>
    <font>
      <b/>
      <sz val="9"/>
      <color theme="9" tint="-0.249977111117893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2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0" xfId="0" applyNumberFormat="1" applyBorder="1"/>
    <xf numFmtId="0" fontId="4" fillId="0" borderId="0" xfId="0" applyFont="1" applyBorder="1"/>
    <xf numFmtId="4" fontId="0" fillId="0" borderId="1" xfId="0" applyNumberFormat="1" applyBorder="1" applyAlignment="1">
      <alignment shrinkToFit="1"/>
    </xf>
    <xf numFmtId="4" fontId="6" fillId="0" borderId="1" xfId="0" applyNumberFormat="1" applyFont="1" applyBorder="1"/>
    <xf numFmtId="0" fontId="8" fillId="0" borderId="1" xfId="0" applyFont="1" applyBorder="1" applyAlignment="1">
      <alignment horizontal="center"/>
    </xf>
    <xf numFmtId="4" fontId="6" fillId="0" borderId="9" xfId="0" applyNumberFormat="1" applyFont="1" applyBorder="1"/>
    <xf numFmtId="0" fontId="10" fillId="0" borderId="2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6" fillId="3" borderId="1" xfId="0" applyNumberFormat="1" applyFont="1" applyFill="1" applyBorder="1"/>
    <xf numFmtId="4" fontId="6" fillId="4" borderId="1" xfId="0" applyNumberFormat="1" applyFont="1" applyFill="1" applyBorder="1"/>
    <xf numFmtId="4" fontId="12" fillId="0" borderId="0" xfId="0" applyNumberFormat="1" applyFont="1" applyBorder="1"/>
    <xf numFmtId="4" fontId="11" fillId="0" borderId="0" xfId="0" applyNumberFormat="1" applyFont="1" applyBorder="1"/>
    <xf numFmtId="4" fontId="6" fillId="0" borderId="1" xfId="0" applyNumberFormat="1" applyFont="1" applyBorder="1" applyAlignment="1">
      <alignment horizontal="center"/>
    </xf>
    <xf numFmtId="4" fontId="0" fillId="0" borderId="0" xfId="0" applyNumberFormat="1"/>
    <xf numFmtId="4" fontId="4" fillId="0" borderId="0" xfId="0" applyNumberFormat="1" applyFont="1" applyBorder="1"/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4" fontId="5" fillId="5" borderId="2" xfId="0" applyNumberFormat="1" applyFont="1" applyFill="1" applyBorder="1" applyAlignment="1">
      <alignment vertical="top"/>
    </xf>
    <xf numFmtId="4" fontId="0" fillId="0" borderId="2" xfId="0" applyNumberFormat="1" applyBorder="1" applyAlignment="1">
      <alignment shrinkToFit="1"/>
    </xf>
    <xf numFmtId="0" fontId="8" fillId="0" borderId="4" xfId="0" applyFont="1" applyBorder="1" applyAlignment="1">
      <alignment horizontal="center"/>
    </xf>
    <xf numFmtId="4" fontId="6" fillId="3" borderId="4" xfId="0" applyNumberFormat="1" applyFont="1" applyFill="1" applyBorder="1"/>
    <xf numFmtId="4" fontId="6" fillId="0" borderId="4" xfId="0" applyNumberFormat="1" applyFont="1" applyBorder="1"/>
    <xf numFmtId="4" fontId="6" fillId="4" borderId="4" xfId="0" applyNumberFormat="1" applyFont="1" applyFill="1" applyBorder="1"/>
    <xf numFmtId="4" fontId="0" fillId="0" borderId="4" xfId="0" applyNumberFormat="1" applyBorder="1" applyAlignment="1">
      <alignment shrinkToFi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" fontId="5" fillId="5" borderId="16" xfId="0" applyNumberFormat="1" applyFont="1" applyFill="1" applyBorder="1" applyAlignment="1">
      <alignment vertical="top"/>
    </xf>
    <xf numFmtId="4" fontId="6" fillId="3" borderId="17" xfId="0" applyNumberFormat="1" applyFont="1" applyFill="1" applyBorder="1"/>
    <xf numFmtId="4" fontId="5" fillId="0" borderId="18" xfId="0" applyNumberFormat="1" applyFont="1" applyBorder="1" applyAlignment="1">
      <alignment vertical="top"/>
    </xf>
    <xf numFmtId="4" fontId="6" fillId="0" borderId="17" xfId="0" applyNumberFormat="1" applyFont="1" applyBorder="1"/>
    <xf numFmtId="4" fontId="5" fillId="4" borderId="19" xfId="0" applyNumberFormat="1" applyFont="1" applyFill="1" applyBorder="1" applyAlignment="1">
      <alignment vertical="top"/>
    </xf>
    <xf numFmtId="4" fontId="5" fillId="5" borderId="16" xfId="0" applyNumberFormat="1" applyFont="1" applyFill="1" applyBorder="1"/>
    <xf numFmtId="4" fontId="5" fillId="4" borderId="16" xfId="0" applyNumberFormat="1" applyFont="1" applyFill="1" applyBorder="1"/>
    <xf numFmtId="4" fontId="6" fillId="4" borderId="17" xfId="0" applyNumberFormat="1" applyFont="1" applyFill="1" applyBorder="1"/>
    <xf numFmtId="4" fontId="5" fillId="0" borderId="16" xfId="0" applyNumberFormat="1" applyFont="1" applyBorder="1" applyAlignment="1">
      <alignment vertical="top"/>
    </xf>
    <xf numFmtId="4" fontId="5" fillId="0" borderId="20" xfId="0" applyNumberFormat="1" applyFont="1" applyBorder="1" applyAlignment="1">
      <alignment vertical="top"/>
    </xf>
    <xf numFmtId="4" fontId="5" fillId="0" borderId="19" xfId="0" applyNumberFormat="1" applyFont="1" applyBorder="1" applyAlignment="1">
      <alignment vertical="top"/>
    </xf>
    <xf numFmtId="4" fontId="5" fillId="5" borderId="19" xfId="0" applyNumberFormat="1" applyFont="1" applyFill="1" applyBorder="1" applyAlignment="1">
      <alignment vertical="top"/>
    </xf>
    <xf numFmtId="4" fontId="5" fillId="4" borderId="20" xfId="0" applyNumberFormat="1" applyFont="1" applyFill="1" applyBorder="1" applyAlignment="1">
      <alignment vertical="top"/>
    </xf>
    <xf numFmtId="4" fontId="5" fillId="4" borderId="16" xfId="0" applyNumberFormat="1" applyFont="1" applyFill="1" applyBorder="1" applyAlignment="1">
      <alignment vertical="top"/>
    </xf>
    <xf numFmtId="4" fontId="5" fillId="4" borderId="18" xfId="0" applyNumberFormat="1" applyFont="1" applyFill="1" applyBorder="1" applyAlignment="1">
      <alignment vertical="top"/>
    </xf>
    <xf numFmtId="4" fontId="5" fillId="0" borderId="16" xfId="0" applyNumberFormat="1" applyFont="1" applyBorder="1"/>
    <xf numFmtId="4" fontId="0" fillId="0" borderId="16" xfId="0" applyNumberFormat="1" applyBorder="1" applyAlignment="1">
      <alignment shrinkToFit="1"/>
    </xf>
    <xf numFmtId="4" fontId="0" fillId="0" borderId="17" xfId="0" applyNumberFormat="1" applyBorder="1" applyAlignment="1">
      <alignment shrinkToFit="1"/>
    </xf>
    <xf numFmtId="4" fontId="0" fillId="0" borderId="0" xfId="0" applyNumberFormat="1" applyBorder="1" applyAlignment="1">
      <alignment shrinkToFit="1"/>
    </xf>
    <xf numFmtId="4" fontId="0" fillId="6" borderId="0" xfId="0" applyNumberFormat="1" applyFill="1" applyBorder="1" applyAlignment="1">
      <alignment shrinkToFit="1"/>
    </xf>
    <xf numFmtId="0" fontId="8" fillId="0" borderId="3" xfId="0" applyFont="1" applyBorder="1" applyAlignment="1">
      <alignment horizontal="center"/>
    </xf>
    <xf numFmtId="4" fontId="6" fillId="3" borderId="2" xfId="0" applyNumberFormat="1" applyFont="1" applyFill="1" applyBorder="1"/>
    <xf numFmtId="4" fontId="6" fillId="0" borderId="2" xfId="0" applyNumberFormat="1" applyFont="1" applyBorder="1"/>
    <xf numFmtId="4" fontId="6" fillId="4" borderId="2" xfId="0" applyNumberFormat="1" applyFont="1" applyFill="1" applyBorder="1"/>
    <xf numFmtId="4" fontId="6" fillId="0" borderId="24" xfId="0" applyNumberFormat="1" applyFont="1" applyBorder="1"/>
    <xf numFmtId="4" fontId="6" fillId="3" borderId="16" xfId="0" applyNumberFormat="1" applyFont="1" applyFill="1" applyBorder="1"/>
    <xf numFmtId="4" fontId="6" fillId="0" borderId="16" xfId="0" applyNumberFormat="1" applyFont="1" applyBorder="1"/>
    <xf numFmtId="4" fontId="6" fillId="4" borderId="16" xfId="0" applyNumberFormat="1" applyFont="1" applyFill="1" applyBorder="1"/>
    <xf numFmtId="4" fontId="6" fillId="0" borderId="21" xfId="0" applyNumberFormat="1" applyFont="1" applyBorder="1"/>
    <xf numFmtId="3" fontId="7" fillId="0" borderId="4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5" fillId="5" borderId="2" xfId="0" applyNumberFormat="1" applyFont="1" applyFill="1" applyBorder="1" applyAlignment="1">
      <alignment vertical="top" shrinkToFit="1"/>
    </xf>
    <xf numFmtId="4" fontId="0" fillId="0" borderId="0" xfId="0" applyNumberFormat="1" applyBorder="1" applyAlignment="1"/>
    <xf numFmtId="0" fontId="0" fillId="0" borderId="0" xfId="0" applyBorder="1" applyAlignment="1"/>
    <xf numFmtId="0" fontId="0" fillId="4" borderId="0" xfId="0" applyFill="1" applyBorder="1" applyAlignment="1"/>
    <xf numFmtId="0" fontId="0" fillId="4" borderId="0" xfId="0" applyFill="1" applyBorder="1" applyAlignment="1">
      <alignment horizontal="center"/>
    </xf>
    <xf numFmtId="4" fontId="5" fillId="5" borderId="19" xfId="0" applyNumberFormat="1" applyFont="1" applyFill="1" applyBorder="1" applyAlignment="1">
      <alignment vertical="top" shrinkToFit="1"/>
    </xf>
    <xf numFmtId="0" fontId="4" fillId="0" borderId="0" xfId="0" applyFont="1" applyBorder="1" applyAlignment="1"/>
    <xf numFmtId="4" fontId="5" fillId="4" borderId="13" xfId="0" applyNumberFormat="1" applyFont="1" applyFill="1" applyBorder="1" applyAlignment="1">
      <alignment vertical="top"/>
    </xf>
    <xf numFmtId="4" fontId="5" fillId="4" borderId="13" xfId="0" applyNumberFormat="1" applyFont="1" applyFill="1" applyBorder="1" applyAlignment="1">
      <alignment vertical="top" shrinkToFit="1"/>
    </xf>
    <xf numFmtId="4" fontId="0" fillId="4" borderId="0" xfId="0" applyNumberFormat="1" applyFill="1" applyBorder="1"/>
    <xf numFmtId="0" fontId="4" fillId="0" borderId="1" xfId="0" applyFont="1" applyBorder="1" applyAlignment="1"/>
    <xf numFmtId="0" fontId="4" fillId="0" borderId="17" xfId="0" applyFont="1" applyBorder="1" applyAlignment="1">
      <alignment horizontal="center" wrapText="1"/>
    </xf>
    <xf numFmtId="0" fontId="0" fillId="0" borderId="16" xfId="0" applyBorder="1"/>
    <xf numFmtId="0" fontId="0" fillId="0" borderId="17" xfId="0" applyBorder="1"/>
    <xf numFmtId="4" fontId="0" fillId="0" borderId="0" xfId="0" applyNumberFormat="1" applyAlignment="1">
      <alignment shrinkToFit="1"/>
    </xf>
    <xf numFmtId="4" fontId="5" fillId="4" borderId="11" xfId="0" applyNumberFormat="1" applyFont="1" applyFill="1" applyBorder="1" applyAlignment="1">
      <alignment vertical="top" shrinkToFit="1"/>
    </xf>
    <xf numFmtId="4" fontId="12" fillId="0" borderId="2" xfId="0" applyNumberFormat="1" applyFont="1" applyBorder="1" applyAlignment="1">
      <alignment shrinkToFit="1"/>
    </xf>
    <xf numFmtId="4" fontId="6" fillId="8" borderId="2" xfId="0" applyNumberFormat="1" applyFont="1" applyFill="1" applyBorder="1"/>
    <xf numFmtId="4" fontId="6" fillId="8" borderId="17" xfId="0" applyNumberFormat="1" applyFont="1" applyFill="1" applyBorder="1"/>
    <xf numFmtId="4" fontId="6" fillId="8" borderId="4" xfId="0" applyNumberFormat="1" applyFont="1" applyFill="1" applyBorder="1"/>
    <xf numFmtId="4" fontId="6" fillId="8" borderId="1" xfId="0" applyNumberFormat="1" applyFont="1" applyFill="1" applyBorder="1"/>
    <xf numFmtId="4" fontId="6" fillId="8" borderId="16" xfId="0" applyNumberFormat="1" applyFont="1" applyFill="1" applyBorder="1"/>
    <xf numFmtId="4" fontId="5" fillId="9" borderId="16" xfId="0" applyNumberFormat="1" applyFont="1" applyFill="1" applyBorder="1"/>
    <xf numFmtId="0" fontId="0" fillId="4" borderId="0" xfId="0" applyFill="1" applyBorder="1"/>
    <xf numFmtId="4" fontId="5" fillId="8" borderId="13" xfId="0" applyNumberFormat="1" applyFont="1" applyFill="1" applyBorder="1" applyAlignment="1">
      <alignment vertical="top"/>
    </xf>
    <xf numFmtId="4" fontId="5" fillId="8" borderId="23" xfId="0" applyNumberFormat="1" applyFont="1" applyFill="1" applyBorder="1" applyAlignment="1">
      <alignment vertical="top"/>
    </xf>
    <xf numFmtId="4" fontId="5" fillId="8" borderId="8" xfId="0" applyNumberFormat="1" applyFont="1" applyFill="1" applyBorder="1" applyAlignment="1">
      <alignment vertical="top"/>
    </xf>
    <xf numFmtId="4" fontId="5" fillId="8" borderId="5" xfId="0" applyNumberFormat="1" applyFont="1" applyFill="1" applyBorder="1" applyAlignment="1">
      <alignment vertical="top"/>
    </xf>
    <xf numFmtId="0" fontId="6" fillId="0" borderId="0" xfId="0" applyFont="1"/>
    <xf numFmtId="0" fontId="14" fillId="0" borderId="0" xfId="0" applyFont="1"/>
    <xf numFmtId="0" fontId="6" fillId="0" borderId="1" xfId="0" applyFont="1" applyBorder="1"/>
    <xf numFmtId="0" fontId="17" fillId="0" borderId="1" xfId="0" applyFont="1" applyBorder="1"/>
    <xf numFmtId="1" fontId="6" fillId="0" borderId="1" xfId="0" applyNumberFormat="1" applyFont="1" applyBorder="1"/>
    <xf numFmtId="0" fontId="17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6" fillId="0" borderId="4" xfId="0" applyFont="1" applyBorder="1" applyAlignment="1"/>
    <xf numFmtId="0" fontId="17" fillId="0" borderId="4" xfId="0" applyFont="1" applyBorder="1" applyAlignment="1"/>
    <xf numFmtId="0" fontId="17" fillId="0" borderId="4" xfId="0" applyFont="1" applyBorder="1" applyAlignment="1">
      <alignment horizontal="left"/>
    </xf>
    <xf numFmtId="0" fontId="6" fillId="0" borderId="2" xfId="0" applyFont="1" applyBorder="1"/>
    <xf numFmtId="0" fontId="19" fillId="0" borderId="1" xfId="0" applyFont="1" applyBorder="1"/>
    <xf numFmtId="0" fontId="16" fillId="0" borderId="1" xfId="0" applyFont="1" applyBorder="1"/>
    <xf numFmtId="0" fontId="17" fillId="0" borderId="4" xfId="0" applyFont="1" applyBorder="1"/>
    <xf numFmtId="0" fontId="19" fillId="0" borderId="2" xfId="0" applyFont="1" applyBorder="1"/>
    <xf numFmtId="0" fontId="14" fillId="0" borderId="4" xfId="0" applyFont="1" applyBorder="1"/>
    <xf numFmtId="0" fontId="6" fillId="0" borderId="3" xfId="0" applyFont="1" applyBorder="1"/>
    <xf numFmtId="0" fontId="6" fillId="0" borderId="4" xfId="0" applyFont="1" applyBorder="1"/>
    <xf numFmtId="0" fontId="14" fillId="0" borderId="1" xfId="0" applyFont="1" applyBorder="1"/>
    <xf numFmtId="0" fontId="14" fillId="0" borderId="0" xfId="0" applyFont="1" applyBorder="1"/>
    <xf numFmtId="0" fontId="6" fillId="0" borderId="0" xfId="0" applyFont="1" applyBorder="1"/>
    <xf numFmtId="0" fontId="14" fillId="0" borderId="0" xfId="0" applyFont="1" applyFill="1" applyBorder="1"/>
    <xf numFmtId="4" fontId="14" fillId="0" borderId="0" xfId="0" applyNumberFormat="1" applyFont="1" applyBorder="1"/>
    <xf numFmtId="4" fontId="14" fillId="7" borderId="0" xfId="0" applyNumberFormat="1" applyFont="1" applyFill="1" applyBorder="1"/>
    <xf numFmtId="0" fontId="6" fillId="0" borderId="4" xfId="0" applyFont="1" applyBorder="1" applyAlignment="1">
      <alignment horizontal="left"/>
    </xf>
    <xf numFmtId="4" fontId="21" fillId="5" borderId="2" xfId="0" applyNumberFormat="1" applyFont="1" applyFill="1" applyBorder="1" applyAlignment="1">
      <alignment vertical="top"/>
    </xf>
    <xf numFmtId="4" fontId="21" fillId="5" borderId="17" xfId="0" applyNumberFormat="1" applyFont="1" applyFill="1" applyBorder="1" applyAlignment="1">
      <alignment vertical="top"/>
    </xf>
    <xf numFmtId="4" fontId="21" fillId="4" borderId="2" xfId="0" applyNumberFormat="1" applyFont="1" applyFill="1" applyBorder="1" applyAlignment="1">
      <alignment vertical="top"/>
    </xf>
    <xf numFmtId="4" fontId="21" fillId="4" borderId="27" xfId="0" applyNumberFormat="1" applyFont="1" applyFill="1" applyBorder="1" applyAlignment="1">
      <alignment vertical="top"/>
    </xf>
    <xf numFmtId="4" fontId="21" fillId="4" borderId="24" xfId="0" applyNumberFormat="1" applyFont="1" applyFill="1" applyBorder="1" applyAlignment="1">
      <alignment vertical="top"/>
    </xf>
    <xf numFmtId="4" fontId="21" fillId="4" borderId="23" xfId="0" applyNumberFormat="1" applyFont="1" applyFill="1" applyBorder="1" applyAlignment="1">
      <alignment vertical="top"/>
    </xf>
    <xf numFmtId="4" fontId="22" fillId="5" borderId="2" xfId="0" applyNumberFormat="1" applyFont="1" applyFill="1" applyBorder="1" applyAlignment="1">
      <alignment vertical="top"/>
    </xf>
    <xf numFmtId="4" fontId="22" fillId="5" borderId="17" xfId="0" applyNumberFormat="1" applyFont="1" applyFill="1" applyBorder="1" applyAlignment="1">
      <alignment vertical="top"/>
    </xf>
    <xf numFmtId="4" fontId="17" fillId="3" borderId="17" xfId="0" applyNumberFormat="1" applyFont="1" applyFill="1" applyBorder="1"/>
    <xf numFmtId="4" fontId="22" fillId="5" borderId="16" xfId="0" applyNumberFormat="1" applyFont="1" applyFill="1" applyBorder="1" applyAlignment="1">
      <alignment vertical="top"/>
    </xf>
    <xf numFmtId="4" fontId="17" fillId="3" borderId="2" xfId="0" applyNumberFormat="1" applyFont="1" applyFill="1" applyBorder="1"/>
    <xf numFmtId="4" fontId="17" fillId="3" borderId="4" xfId="0" applyNumberFormat="1" applyFont="1" applyFill="1" applyBorder="1"/>
    <xf numFmtId="4" fontId="17" fillId="3" borderId="1" xfId="0" applyNumberFormat="1" applyFont="1" applyFill="1" applyBorder="1"/>
    <xf numFmtId="4" fontId="17" fillId="3" borderId="16" xfId="0" applyNumberFormat="1" applyFont="1" applyFill="1" applyBorder="1"/>
    <xf numFmtId="4" fontId="22" fillId="4" borderId="2" xfId="0" applyNumberFormat="1" applyFont="1" applyFill="1" applyBorder="1" applyAlignment="1">
      <alignment vertical="top"/>
    </xf>
    <xf numFmtId="4" fontId="22" fillId="4" borderId="27" xfId="0" applyNumberFormat="1" applyFont="1" applyFill="1" applyBorder="1" applyAlignment="1">
      <alignment vertical="top"/>
    </xf>
    <xf numFmtId="4" fontId="22" fillId="0" borderId="18" xfId="0" applyNumberFormat="1" applyFont="1" applyBorder="1" applyAlignment="1">
      <alignment vertical="top"/>
    </xf>
    <xf numFmtId="4" fontId="17" fillId="0" borderId="2" xfId="0" applyNumberFormat="1" applyFont="1" applyBorder="1"/>
    <xf numFmtId="4" fontId="17" fillId="0" borderId="17" xfId="0" applyNumberFormat="1" applyFont="1" applyBorder="1"/>
    <xf numFmtId="4" fontId="17" fillId="0" borderId="4" xfId="0" applyNumberFormat="1" applyFont="1" applyBorder="1"/>
    <xf numFmtId="4" fontId="17" fillId="0" borderId="1" xfId="0" applyNumberFormat="1" applyFont="1" applyBorder="1"/>
    <xf numFmtId="4" fontId="17" fillId="0" borderId="16" xfId="0" applyNumberFormat="1" applyFont="1" applyBorder="1"/>
    <xf numFmtId="4" fontId="22" fillId="4" borderId="19" xfId="0" applyNumberFormat="1" applyFont="1" applyFill="1" applyBorder="1" applyAlignment="1">
      <alignment vertical="top"/>
    </xf>
    <xf numFmtId="4" fontId="22" fillId="5" borderId="16" xfId="0" applyNumberFormat="1" applyFont="1" applyFill="1" applyBorder="1"/>
    <xf numFmtId="4" fontId="22" fillId="4" borderId="24" xfId="0" applyNumberFormat="1" applyFont="1" applyFill="1" applyBorder="1" applyAlignment="1">
      <alignment vertical="top"/>
    </xf>
    <xf numFmtId="4" fontId="22" fillId="0" borderId="20" xfId="0" applyNumberFormat="1" applyFont="1" applyBorder="1"/>
    <xf numFmtId="4" fontId="22" fillId="4" borderId="23" xfId="0" applyNumberFormat="1" applyFont="1" applyFill="1" applyBorder="1" applyAlignment="1">
      <alignment vertical="top"/>
    </xf>
    <xf numFmtId="4" fontId="22" fillId="0" borderId="19" xfId="0" applyNumberFormat="1" applyFont="1" applyBorder="1"/>
    <xf numFmtId="4" fontId="22" fillId="0" borderId="18" xfId="0" applyNumberFormat="1" applyFont="1" applyBorder="1"/>
    <xf numFmtId="4" fontId="22" fillId="5" borderId="24" xfId="0" applyNumberFormat="1" applyFont="1" applyFill="1" applyBorder="1" applyAlignment="1">
      <alignment vertical="top"/>
    </xf>
    <xf numFmtId="4" fontId="22" fillId="0" borderId="18" xfId="0" applyNumberFormat="1" applyFont="1" applyBorder="1" applyAlignment="1"/>
    <xf numFmtId="4" fontId="22" fillId="0" borderId="16" xfId="0" applyNumberFormat="1" applyFont="1" applyBorder="1" applyAlignment="1"/>
    <xf numFmtId="4" fontId="22" fillId="4" borderId="16" xfId="0" applyNumberFormat="1" applyFont="1" applyFill="1" applyBorder="1"/>
    <xf numFmtId="4" fontId="17" fillId="4" borderId="2" xfId="0" applyNumberFormat="1" applyFont="1" applyFill="1" applyBorder="1"/>
    <xf numFmtId="4" fontId="17" fillId="4" borderId="17" xfId="0" applyNumberFormat="1" applyFont="1" applyFill="1" applyBorder="1"/>
    <xf numFmtId="4" fontId="17" fillId="4" borderId="4" xfId="0" applyNumberFormat="1" applyFont="1" applyFill="1" applyBorder="1"/>
    <xf numFmtId="4" fontId="17" fillId="4" borderId="1" xfId="0" applyNumberFormat="1" applyFont="1" applyFill="1" applyBorder="1"/>
    <xf numFmtId="4" fontId="17" fillId="4" borderId="16" xfId="0" applyNumberFormat="1" applyFont="1" applyFill="1" applyBorder="1"/>
    <xf numFmtId="4" fontId="22" fillId="4" borderId="18" xfId="0" applyNumberFormat="1" applyFont="1" applyFill="1" applyBorder="1" applyAlignment="1">
      <alignment vertical="top"/>
    </xf>
    <xf numFmtId="4" fontId="21" fillId="5" borderId="2" xfId="0" applyNumberFormat="1" applyFont="1" applyFill="1" applyBorder="1" applyAlignment="1">
      <alignment vertical="top" shrinkToFit="1"/>
    </xf>
    <xf numFmtId="4" fontId="21" fillId="5" borderId="17" xfId="0" applyNumberFormat="1" applyFont="1" applyFill="1" applyBorder="1" applyAlignment="1">
      <alignment vertical="top" shrinkToFit="1"/>
    </xf>
    <xf numFmtId="4" fontId="21" fillId="4" borderId="17" xfId="0" applyNumberFormat="1" applyFont="1" applyFill="1" applyBorder="1" applyAlignment="1">
      <alignment vertical="top"/>
    </xf>
    <xf numFmtId="4" fontId="5" fillId="5" borderId="16" xfId="0" applyNumberFormat="1" applyFont="1" applyFill="1" applyBorder="1" applyAlignment="1">
      <alignment vertical="top" shrinkToFit="1"/>
    </xf>
    <xf numFmtId="4" fontId="21" fillId="4" borderId="13" xfId="0" applyNumberFormat="1" applyFont="1" applyFill="1" applyBorder="1" applyAlignment="1">
      <alignment vertical="top"/>
    </xf>
    <xf numFmtId="4" fontId="21" fillId="4" borderId="11" xfId="0" applyNumberFormat="1" applyFont="1" applyFill="1" applyBorder="1" applyAlignment="1">
      <alignment vertical="top"/>
    </xf>
    <xf numFmtId="4" fontId="21" fillId="4" borderId="12" xfId="0" applyNumberFormat="1" applyFont="1" applyFill="1" applyBorder="1" applyAlignment="1">
      <alignment vertical="top"/>
    </xf>
    <xf numFmtId="4" fontId="21" fillId="5" borderId="19" xfId="0" applyNumberFormat="1" applyFont="1" applyFill="1" applyBorder="1" applyAlignment="1">
      <alignment vertical="top"/>
    </xf>
    <xf numFmtId="4" fontId="21" fillId="4" borderId="12" xfId="0" applyNumberFormat="1" applyFont="1" applyFill="1" applyBorder="1" applyAlignment="1">
      <alignment vertical="top" shrinkToFit="1"/>
    </xf>
    <xf numFmtId="4" fontId="21" fillId="4" borderId="13" xfId="0" applyNumberFormat="1" applyFont="1" applyFill="1" applyBorder="1" applyAlignment="1">
      <alignment vertical="top" shrinkToFit="1"/>
    </xf>
    <xf numFmtId="4" fontId="0" fillId="4" borderId="0" xfId="0" applyNumberFormat="1" applyFill="1" applyBorder="1" applyAlignment="1">
      <alignment shrinkToFit="1"/>
    </xf>
    <xf numFmtId="4" fontId="2" fillId="0" borderId="1" xfId="0" applyNumberFormat="1" applyFont="1" applyBorder="1" applyAlignment="1">
      <alignment shrinkToFit="1"/>
    </xf>
    <xf numFmtId="4" fontId="2" fillId="0" borderId="4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shrinkToFit="1"/>
    </xf>
    <xf numFmtId="0" fontId="2" fillId="0" borderId="0" xfId="0" applyFont="1" applyBorder="1"/>
    <xf numFmtId="0" fontId="6" fillId="0" borderId="0" xfId="0" applyFont="1" applyFill="1" applyBorder="1"/>
    <xf numFmtId="0" fontId="6" fillId="0" borderId="28" xfId="0" applyFont="1" applyBorder="1"/>
    <xf numFmtId="0" fontId="6" fillId="0" borderId="28" xfId="0" applyFont="1" applyFill="1" applyBorder="1"/>
    <xf numFmtId="4" fontId="15" fillId="3" borderId="17" xfId="0" applyNumberFormat="1" applyFont="1" applyFill="1" applyBorder="1"/>
    <xf numFmtId="4" fontId="15" fillId="0" borderId="2" xfId="0" applyNumberFormat="1" applyFont="1" applyBorder="1"/>
    <xf numFmtId="4" fontId="15" fillId="3" borderId="2" xfId="0" applyNumberFormat="1" applyFont="1" applyFill="1" applyBorder="1"/>
    <xf numFmtId="4" fontId="15" fillId="4" borderId="2" xfId="0" applyNumberFormat="1" applyFont="1" applyFill="1" applyBorder="1"/>
    <xf numFmtId="4" fontId="13" fillId="8" borderId="13" xfId="0" applyNumberFormat="1" applyFont="1" applyFill="1" applyBorder="1" applyAlignment="1">
      <alignment vertical="top"/>
    </xf>
    <xf numFmtId="4" fontId="15" fillId="8" borderId="2" xfId="0" applyNumberFormat="1" applyFont="1" applyFill="1" applyBorder="1"/>
    <xf numFmtId="4" fontId="15" fillId="0" borderId="9" xfId="0" applyNumberFormat="1" applyFont="1" applyBorder="1"/>
    <xf numFmtId="0" fontId="4" fillId="4" borderId="17" xfId="0" applyFont="1" applyFill="1" applyBorder="1"/>
    <xf numFmtId="4" fontId="4" fillId="0" borderId="2" xfId="0" applyNumberFormat="1" applyFont="1" applyBorder="1" applyAlignment="1">
      <alignment shrinkToFit="1"/>
    </xf>
    <xf numFmtId="0" fontId="4" fillId="0" borderId="0" xfId="0" applyFont="1"/>
    <xf numFmtId="4" fontId="6" fillId="3" borderId="4" xfId="0" applyNumberFormat="1" applyFont="1" applyFill="1" applyBorder="1" applyAlignment="1">
      <alignment shrinkToFit="1"/>
    </xf>
    <xf numFmtId="4" fontId="6" fillId="3" borderId="16" xfId="0" applyNumberFormat="1" applyFont="1" applyFill="1" applyBorder="1" applyAlignment="1">
      <alignment shrinkToFit="1"/>
    </xf>
    <xf numFmtId="0" fontId="6" fillId="0" borderId="10" xfId="0" applyFont="1" applyBorder="1"/>
    <xf numFmtId="0" fontId="19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4" fontId="6" fillId="3" borderId="17" xfId="0" applyNumberFormat="1" applyFont="1" applyFill="1" applyBorder="1" applyAlignment="1">
      <alignment horizontal="left" vertical="center"/>
    </xf>
    <xf numFmtId="4" fontId="5" fillId="5" borderId="19" xfId="0" applyNumberFormat="1" applyFont="1" applyFill="1" applyBorder="1" applyAlignment="1">
      <alignment horizontal="left" vertical="center"/>
    </xf>
    <xf numFmtId="4" fontId="6" fillId="3" borderId="2" xfId="0" applyNumberFormat="1" applyFont="1" applyFill="1" applyBorder="1" applyAlignment="1">
      <alignment horizontal="left" vertical="center"/>
    </xf>
    <xf numFmtId="4" fontId="6" fillId="3" borderId="4" xfId="0" applyNumberFormat="1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left" vertical="center"/>
    </xf>
    <xf numFmtId="4" fontId="15" fillId="3" borderId="2" xfId="0" applyNumberFormat="1" applyFont="1" applyFill="1" applyBorder="1" applyAlignment="1">
      <alignment horizontal="left" vertical="center"/>
    </xf>
    <xf numFmtId="4" fontId="6" fillId="3" borderId="16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21" fillId="5" borderId="2" xfId="0" applyNumberFormat="1" applyFont="1" applyFill="1" applyBorder="1" applyAlignment="1">
      <alignment horizontal="right" vertical="center"/>
    </xf>
    <xf numFmtId="4" fontId="21" fillId="5" borderId="17" xfId="0" applyNumberFormat="1" applyFont="1" applyFill="1" applyBorder="1" applyAlignment="1">
      <alignment horizontal="right" vertical="center"/>
    </xf>
    <xf numFmtId="4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10" borderId="45" xfId="0" applyFont="1" applyFill="1" applyBorder="1"/>
    <xf numFmtId="0" fontId="8" fillId="0" borderId="3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20" fillId="0" borderId="55" xfId="0" applyFont="1" applyBorder="1" applyAlignment="1">
      <alignment horizontal="left" vertical="center" wrapText="1"/>
    </xf>
    <xf numFmtId="0" fontId="15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8" fillId="10" borderId="47" xfId="0" applyFont="1" applyFill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4" fontId="8" fillId="10" borderId="47" xfId="0" applyNumberFormat="1" applyFont="1" applyFill="1" applyBorder="1" applyAlignment="1">
      <alignment horizontal="right"/>
    </xf>
    <xf numFmtId="4" fontId="8" fillId="0" borderId="50" xfId="0" applyNumberFormat="1" applyFont="1" applyBorder="1" applyAlignment="1">
      <alignment horizontal="right"/>
    </xf>
    <xf numFmtId="4" fontId="8" fillId="0" borderId="53" xfId="0" applyNumberFormat="1" applyFont="1" applyBorder="1" applyAlignment="1">
      <alignment horizontal="right"/>
    </xf>
    <xf numFmtId="4" fontId="8" fillId="0" borderId="52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3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10" borderId="46" xfId="0" applyNumberFormat="1" applyFont="1" applyFill="1" applyBorder="1" applyAlignment="1">
      <alignment horizontal="right"/>
    </xf>
    <xf numFmtId="4" fontId="6" fillId="10" borderId="47" xfId="0" applyNumberFormat="1" applyFont="1" applyFill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4" fontId="6" fillId="0" borderId="41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4" fontId="24" fillId="10" borderId="47" xfId="0" applyNumberFormat="1" applyFont="1" applyFill="1" applyBorder="1" applyAlignment="1">
      <alignment horizontal="right"/>
    </xf>
    <xf numFmtId="4" fontId="4" fillId="0" borderId="50" xfId="0" applyNumberFormat="1" applyFont="1" applyBorder="1" applyAlignment="1">
      <alignment horizontal="right" vertical="center" wrapText="1"/>
    </xf>
    <xf numFmtId="4" fontId="4" fillId="0" borderId="51" xfId="0" applyNumberFormat="1" applyFont="1" applyBorder="1" applyAlignment="1">
      <alignment horizontal="right" vertical="center" wrapText="1"/>
    </xf>
    <xf numFmtId="4" fontId="10" fillId="0" borderId="52" xfId="0" applyNumberFormat="1" applyFont="1" applyBorder="1" applyAlignment="1">
      <alignment horizontal="right"/>
    </xf>
    <xf numFmtId="4" fontId="24" fillId="0" borderId="52" xfId="0" applyNumberFormat="1" applyFont="1" applyBorder="1" applyAlignment="1">
      <alignment horizontal="right"/>
    </xf>
    <xf numFmtId="4" fontId="6" fillId="0" borderId="50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 horizontal="right"/>
    </xf>
    <xf numFmtId="4" fontId="24" fillId="0" borderId="27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 shrinkToFit="1"/>
    </xf>
    <xf numFmtId="4" fontId="6" fillId="0" borderId="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19" fillId="10" borderId="46" xfId="0" applyNumberFormat="1" applyFont="1" applyFill="1" applyBorder="1" applyAlignment="1">
      <alignment horizontal="right"/>
    </xf>
    <xf numFmtId="4" fontId="6" fillId="0" borderId="40" xfId="0" applyNumberFormat="1" applyFont="1" applyBorder="1" applyAlignment="1">
      <alignment horizontal="right"/>
    </xf>
    <xf numFmtId="4" fontId="19" fillId="0" borderId="39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10" borderId="60" xfId="0" applyNumberFormat="1" applyFont="1" applyFill="1" applyBorder="1" applyAlignment="1">
      <alignment horizontal="right"/>
    </xf>
    <xf numFmtId="4" fontId="3" fillId="10" borderId="46" xfId="0" applyNumberFormat="1" applyFont="1" applyFill="1" applyBorder="1" applyAlignment="1">
      <alignment horizontal="right" vertical="center" shrinkToFit="1"/>
    </xf>
    <xf numFmtId="0" fontId="1" fillId="0" borderId="0" xfId="0" applyFont="1" applyBorder="1"/>
    <xf numFmtId="0" fontId="25" fillId="0" borderId="0" xfId="0" applyFont="1" applyBorder="1"/>
    <xf numFmtId="4" fontId="6" fillId="10" borderId="46" xfId="0" applyNumberFormat="1" applyFont="1" applyFill="1" applyBorder="1" applyAlignment="1">
      <alignment horizontal="right" shrinkToFit="1"/>
    </xf>
    <xf numFmtId="4" fontId="6" fillId="0" borderId="5" xfId="0" applyNumberFormat="1" applyFont="1" applyBorder="1" applyAlignment="1">
      <alignment horizontal="right" shrinkToFit="1"/>
    </xf>
    <xf numFmtId="0" fontId="19" fillId="0" borderId="38" xfId="0" applyFont="1" applyBorder="1"/>
    <xf numFmtId="0" fontId="0" fillId="0" borderId="43" xfId="0" applyBorder="1"/>
    <xf numFmtId="0" fontId="0" fillId="0" borderId="62" xfId="0" applyBorder="1"/>
    <xf numFmtId="0" fontId="0" fillId="0" borderId="63" xfId="0" applyBorder="1"/>
    <xf numFmtId="4" fontId="19" fillId="0" borderId="39" xfId="0" applyNumberFormat="1" applyFont="1" applyBorder="1" applyAlignment="1">
      <alignment horizontal="right" shrinkToFit="1"/>
    </xf>
    <xf numFmtId="4" fontId="6" fillId="0" borderId="16" xfId="0" applyNumberFormat="1" applyFont="1" applyBorder="1" applyAlignment="1">
      <alignment horizontal="right" shrinkToFit="1"/>
    </xf>
    <xf numFmtId="4" fontId="19" fillId="10" borderId="46" xfId="0" applyNumberFormat="1" applyFont="1" applyFill="1" applyBorder="1" applyAlignment="1">
      <alignment horizontal="right" shrinkToFit="1"/>
    </xf>
    <xf numFmtId="4" fontId="6" fillId="0" borderId="59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0" fontId="0" fillId="0" borderId="20" xfId="0" applyBorder="1"/>
    <xf numFmtId="0" fontId="0" fillId="0" borderId="34" xfId="0" applyBorder="1"/>
    <xf numFmtId="4" fontId="6" fillId="0" borderId="61" xfId="0" applyNumberFormat="1" applyFont="1" applyBorder="1" applyAlignment="1"/>
    <xf numFmtId="4" fontId="6" fillId="0" borderId="21" xfId="0" applyNumberFormat="1" applyFont="1" applyBorder="1" applyAlignment="1"/>
    <xf numFmtId="4" fontId="6" fillId="0" borderId="9" xfId="0" applyNumberFormat="1" applyFont="1" applyBorder="1" applyAlignment="1"/>
    <xf numFmtId="4" fontId="6" fillId="0" borderId="9" xfId="0" applyNumberFormat="1" applyFont="1" applyBorder="1" applyAlignment="1">
      <alignment horizontal="right"/>
    </xf>
    <xf numFmtId="0" fontId="0" fillId="0" borderId="42" xfId="0" applyBorder="1"/>
    <xf numFmtId="0" fontId="6" fillId="0" borderId="54" xfId="0" applyFont="1" applyBorder="1" applyAlignment="1">
      <alignment horizontal="right" vertical="center" wrapText="1"/>
    </xf>
    <xf numFmtId="0" fontId="15" fillId="0" borderId="49" xfId="0" applyFont="1" applyBorder="1" applyAlignment="1">
      <alignment horizontal="center" vertical="center" wrapText="1"/>
    </xf>
    <xf numFmtId="0" fontId="6" fillId="0" borderId="25" xfId="0" applyFont="1" applyBorder="1"/>
    <xf numFmtId="0" fontId="6" fillId="0" borderId="29" xfId="0" applyFont="1" applyBorder="1"/>
    <xf numFmtId="0" fontId="6" fillId="0" borderId="26" xfId="0" applyFont="1" applyBorder="1"/>
    <xf numFmtId="0" fontId="19" fillId="10" borderId="48" xfId="0" applyFont="1" applyFill="1" applyBorder="1"/>
    <xf numFmtId="0" fontId="6" fillId="0" borderId="64" xfId="0" applyFont="1" applyBorder="1"/>
    <xf numFmtId="4" fontId="3" fillId="10" borderId="46" xfId="0" applyNumberFormat="1" applyFont="1" applyFill="1" applyBorder="1" applyAlignment="1">
      <alignment horizontal="right"/>
    </xf>
    <xf numFmtId="4" fontId="3" fillId="10" borderId="46" xfId="0" applyNumberFormat="1" applyFont="1" applyFill="1" applyBorder="1" applyAlignment="1">
      <alignment horizontal="right" shrinkToFit="1"/>
    </xf>
    <xf numFmtId="0" fontId="3" fillId="0" borderId="7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4" fontId="3" fillId="0" borderId="50" xfId="0" applyNumberFormat="1" applyFont="1" applyBorder="1" applyAlignment="1">
      <alignment horizontal="right"/>
    </xf>
    <xf numFmtId="4" fontId="3" fillId="0" borderId="53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35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4" fontId="26" fillId="10" borderId="46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4" fontId="4" fillId="0" borderId="53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27" fillId="10" borderId="46" xfId="0" applyNumberFormat="1" applyFont="1" applyFill="1" applyBorder="1" applyAlignment="1">
      <alignment horizontal="right" shrinkToFit="1"/>
    </xf>
    <xf numFmtId="0" fontId="17" fillId="0" borderId="65" xfId="0" applyFont="1" applyBorder="1"/>
    <xf numFmtId="0" fontId="17" fillId="0" borderId="0" xfId="0" applyFont="1"/>
    <xf numFmtId="0" fontId="17" fillId="0" borderId="10" xfId="0" applyFont="1" applyBorder="1"/>
    <xf numFmtId="4" fontId="0" fillId="8" borderId="19" xfId="0" applyNumberFormat="1" applyFont="1" applyFill="1" applyBorder="1" applyAlignment="1">
      <alignment vertical="top"/>
    </xf>
    <xf numFmtId="4" fontId="0" fillId="8" borderId="5" xfId="0" applyNumberFormat="1" applyFont="1" applyFill="1" applyBorder="1" applyAlignment="1">
      <alignment vertical="top"/>
    </xf>
    <xf numFmtId="4" fontId="0" fillId="8" borderId="13" xfId="0" applyNumberFormat="1" applyFont="1" applyFill="1" applyBorder="1" applyAlignment="1">
      <alignment vertical="top"/>
    </xf>
    <xf numFmtId="4" fontId="0" fillId="8" borderId="23" xfId="0" applyNumberFormat="1" applyFont="1" applyFill="1" applyBorder="1" applyAlignment="1">
      <alignment vertical="top"/>
    </xf>
    <xf numFmtId="4" fontId="0" fillId="8" borderId="8" xfId="0" applyNumberFormat="1" applyFont="1" applyFill="1" applyBorder="1" applyAlignment="1">
      <alignment vertical="top"/>
    </xf>
    <xf numFmtId="0" fontId="0" fillId="12" borderId="0" xfId="0" applyFill="1"/>
    <xf numFmtId="0" fontId="18" fillId="0" borderId="2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" fontId="17" fillId="0" borderId="19" xfId="0" applyNumberFormat="1" applyFont="1" applyBorder="1" applyAlignment="1">
      <alignment horizontal="center" vertical="top"/>
    </xf>
    <xf numFmtId="4" fontId="5" fillId="4" borderId="27" xfId="0" applyNumberFormat="1" applyFont="1" applyFill="1" applyBorder="1" applyAlignment="1">
      <alignment vertical="top"/>
    </xf>
    <xf numFmtId="4" fontId="5" fillId="4" borderId="23" xfId="0" applyNumberFormat="1" applyFont="1" applyFill="1" applyBorder="1" applyAlignment="1">
      <alignment vertical="top"/>
    </xf>
    <xf numFmtId="4" fontId="5" fillId="4" borderId="24" xfId="0" applyNumberFormat="1" applyFont="1" applyFill="1" applyBorder="1" applyAlignment="1">
      <alignment vertical="top"/>
    </xf>
    <xf numFmtId="4" fontId="5" fillId="4" borderId="17" xfId="0" applyNumberFormat="1" applyFont="1" applyFill="1" applyBorder="1" applyAlignment="1">
      <alignment vertical="top"/>
    </xf>
    <xf numFmtId="4" fontId="21" fillId="5" borderId="16" xfId="0" applyNumberFormat="1" applyFont="1" applyFill="1" applyBorder="1" applyAlignment="1">
      <alignment vertical="top"/>
    </xf>
    <xf numFmtId="4" fontId="21" fillId="4" borderId="16" xfId="0" applyNumberFormat="1" applyFont="1" applyFill="1" applyBorder="1" applyAlignment="1">
      <alignment vertical="top"/>
    </xf>
    <xf numFmtId="4" fontId="6" fillId="3" borderId="15" xfId="0" applyNumberFormat="1" applyFont="1" applyFill="1" applyBorder="1"/>
    <xf numFmtId="4" fontId="5" fillId="4" borderId="25" xfId="0" applyNumberFormat="1" applyFont="1" applyFill="1" applyBorder="1" applyAlignment="1">
      <alignment vertical="top"/>
    </xf>
    <xf numFmtId="4" fontId="5" fillId="4" borderId="26" xfId="0" applyNumberFormat="1" applyFont="1" applyFill="1" applyBorder="1" applyAlignment="1">
      <alignment vertical="top"/>
    </xf>
    <xf numFmtId="4" fontId="5" fillId="4" borderId="22" xfId="0" applyNumberFormat="1" applyFont="1" applyFill="1" applyBorder="1" applyAlignment="1">
      <alignment vertical="top"/>
    </xf>
    <xf numFmtId="4" fontId="6" fillId="3" borderId="15" xfId="0" applyNumberFormat="1" applyFont="1" applyFill="1" applyBorder="1" applyAlignment="1">
      <alignment shrinkToFit="1"/>
    </xf>
    <xf numFmtId="4" fontId="5" fillId="4" borderId="0" xfId="0" applyNumberFormat="1" applyFont="1" applyFill="1" applyBorder="1" applyAlignment="1">
      <alignment vertical="top" shrinkToFit="1"/>
    </xf>
    <xf numFmtId="4" fontId="5" fillId="4" borderId="10" xfId="0" applyNumberFormat="1" applyFont="1" applyFill="1" applyBorder="1" applyAlignment="1">
      <alignment vertical="top" shrinkToFit="1"/>
    </xf>
    <xf numFmtId="4" fontId="5" fillId="4" borderId="9" xfId="0" applyNumberFormat="1" applyFont="1" applyFill="1" applyBorder="1" applyAlignment="1">
      <alignment vertical="top" shrinkToFit="1"/>
    </xf>
    <xf numFmtId="4" fontId="21" fillId="5" borderId="16" xfId="0" applyNumberFormat="1" applyFont="1" applyFill="1" applyBorder="1" applyAlignment="1">
      <alignment vertical="top" shrinkToFit="1"/>
    </xf>
    <xf numFmtId="4" fontId="21" fillId="4" borderId="16" xfId="0" applyNumberFormat="1" applyFont="1" applyFill="1" applyBorder="1" applyAlignment="1">
      <alignment vertical="top" shrinkToFit="1"/>
    </xf>
    <xf numFmtId="4" fontId="5" fillId="4" borderId="16" xfId="0" applyNumberFormat="1" applyFont="1" applyFill="1" applyBorder="1" applyAlignment="1">
      <alignment vertical="top" shrinkToFit="1"/>
    </xf>
    <xf numFmtId="4" fontId="4" fillId="0" borderId="18" xfId="0" applyNumberFormat="1" applyFont="1" applyBorder="1" applyAlignment="1">
      <alignment shrinkToFit="1"/>
    </xf>
    <xf numFmtId="4" fontId="0" fillId="0" borderId="24" xfId="0" applyNumberFormat="1" applyBorder="1" applyAlignment="1">
      <alignment shrinkToFit="1"/>
    </xf>
    <xf numFmtId="4" fontId="11" fillId="0" borderId="27" xfId="0" applyNumberFormat="1" applyFont="1" applyBorder="1" applyAlignment="1">
      <alignment shrinkToFit="1"/>
    </xf>
    <xf numFmtId="4" fontId="30" fillId="0" borderId="23" xfId="0" applyNumberFormat="1" applyFont="1" applyBorder="1" applyAlignment="1">
      <alignment horizontal="center" vertical="center" shrinkToFit="1"/>
    </xf>
    <xf numFmtId="4" fontId="30" fillId="0" borderId="2" xfId="0" applyNumberFormat="1" applyFont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center" shrinkToFit="1"/>
    </xf>
    <xf numFmtId="4" fontId="4" fillId="0" borderId="2" xfId="0" applyNumberFormat="1" applyFont="1" applyBorder="1" applyAlignment="1">
      <alignment horizontal="center" shrinkToFit="1"/>
    </xf>
    <xf numFmtId="4" fontId="4" fillId="0" borderId="4" xfId="0" applyNumberFormat="1" applyFont="1" applyBorder="1" applyAlignment="1">
      <alignment horizontal="center" shrinkToFit="1"/>
    </xf>
    <xf numFmtId="4" fontId="4" fillId="0" borderId="3" xfId="0" applyNumberFormat="1" applyFont="1" applyBorder="1" applyAlignment="1">
      <alignment horizontal="center" shrinkToFit="1"/>
    </xf>
    <xf numFmtId="4" fontId="4" fillId="0" borderId="14" xfId="0" applyNumberFormat="1" applyFont="1" applyBorder="1" applyAlignment="1">
      <alignment horizontal="center" shrinkToFit="1"/>
    </xf>
    <xf numFmtId="4" fontId="21" fillId="4" borderId="2" xfId="0" applyNumberFormat="1" applyFont="1" applyFill="1" applyBorder="1" applyAlignment="1">
      <alignment vertical="top" shrinkToFit="1"/>
    </xf>
    <xf numFmtId="4" fontId="6" fillId="13" borderId="1" xfId="0" applyNumberFormat="1" applyFont="1" applyFill="1" applyBorder="1"/>
    <xf numFmtId="4" fontId="31" fillId="4" borderId="2" xfId="0" applyNumberFormat="1" applyFont="1" applyFill="1" applyBorder="1"/>
    <xf numFmtId="0" fontId="19" fillId="0" borderId="4" xfId="0" applyFont="1" applyBorder="1"/>
    <xf numFmtId="4" fontId="2" fillId="0" borderId="0" xfId="0" applyNumberFormat="1" applyFont="1" applyBorder="1"/>
    <xf numFmtId="0" fontId="19" fillId="0" borderId="11" xfId="0" applyFont="1" applyBorder="1"/>
    <xf numFmtId="0" fontId="6" fillId="0" borderId="6" xfId="0" applyFont="1" applyBorder="1"/>
    <xf numFmtId="4" fontId="5" fillId="4" borderId="29" xfId="0" applyNumberFormat="1" applyFont="1" applyFill="1" applyBorder="1" applyAlignment="1">
      <alignment vertical="top"/>
    </xf>
    <xf numFmtId="4" fontId="6" fillId="0" borderId="3" xfId="0" applyNumberFormat="1" applyFont="1" applyBorder="1"/>
    <xf numFmtId="4" fontId="15" fillId="0" borderId="11" xfId="0" applyNumberFormat="1" applyFont="1" applyBorder="1"/>
    <xf numFmtId="4" fontId="6" fillId="0" borderId="14" xfId="0" applyNumberFormat="1" applyFont="1" applyBorder="1"/>
    <xf numFmtId="4" fontId="6" fillId="0" borderId="11" xfId="0" applyNumberFormat="1" applyFont="1" applyBorder="1"/>
    <xf numFmtId="4" fontId="6" fillId="0" borderId="1" xfId="0" applyNumberFormat="1" applyFont="1" applyBorder="1" applyAlignment="1">
      <alignment shrinkToFit="1"/>
    </xf>
    <xf numFmtId="0" fontId="15" fillId="0" borderId="4" xfId="0" applyFont="1" applyBorder="1"/>
    <xf numFmtId="4" fontId="32" fillId="4" borderId="1" xfId="0" applyNumberFormat="1" applyFont="1" applyFill="1" applyBorder="1"/>
    <xf numFmtId="4" fontId="32" fillId="0" borderId="1" xfId="0" applyNumberFormat="1" applyFont="1" applyBorder="1"/>
    <xf numFmtId="4" fontId="33" fillId="0" borderId="1" xfId="0" applyNumberFormat="1" applyFont="1" applyBorder="1"/>
    <xf numFmtId="4" fontId="33" fillId="3" borderId="1" xfId="0" applyNumberFormat="1" applyFont="1" applyFill="1" applyBorder="1"/>
    <xf numFmtId="4" fontId="6" fillId="3" borderId="17" xfId="0" applyNumberFormat="1" applyFont="1" applyFill="1" applyBorder="1" applyAlignment="1">
      <alignment shrinkToFit="1"/>
    </xf>
    <xf numFmtId="4" fontId="17" fillId="3" borderId="17" xfId="0" applyNumberFormat="1" applyFont="1" applyFill="1" applyBorder="1" applyAlignment="1">
      <alignment shrinkToFit="1"/>
    </xf>
    <xf numFmtId="4" fontId="2" fillId="14" borderId="0" xfId="0" applyNumberFormat="1" applyFont="1" applyFill="1" applyBorder="1" applyAlignment="1">
      <alignment shrinkToFit="1"/>
    </xf>
    <xf numFmtId="0" fontId="0" fillId="14" borderId="0" xfId="0" applyFill="1" applyBorder="1"/>
    <xf numFmtId="4" fontId="0" fillId="14" borderId="0" xfId="0" applyNumberFormat="1" applyFill="1" applyBorder="1" applyAlignment="1"/>
    <xf numFmtId="0" fontId="0" fillId="14" borderId="0" xfId="0" applyFill="1" applyBorder="1" applyAlignment="1"/>
    <xf numFmtId="4" fontId="0" fillId="4" borderId="0" xfId="0" applyNumberFormat="1" applyFill="1" applyBorder="1" applyAlignment="1"/>
    <xf numFmtId="4" fontId="22" fillId="5" borderId="16" xfId="0" applyNumberFormat="1" applyFont="1" applyFill="1" applyBorder="1" applyAlignment="1">
      <alignment vertical="center"/>
    </xf>
    <xf numFmtId="4" fontId="21" fillId="5" borderId="19" xfId="0" applyNumberFormat="1" applyFont="1" applyFill="1" applyBorder="1" applyAlignment="1">
      <alignment vertical="top" shrinkToFit="1"/>
    </xf>
    <xf numFmtId="4" fontId="5" fillId="9" borderId="19" xfId="0" applyNumberFormat="1" applyFont="1" applyFill="1" applyBorder="1" applyAlignment="1">
      <alignment shrinkToFit="1"/>
    </xf>
    <xf numFmtId="4" fontId="14" fillId="15" borderId="0" xfId="0" applyNumberFormat="1" applyFont="1" applyFill="1" applyBorder="1"/>
    <xf numFmtId="4" fontId="6" fillId="16" borderId="1" xfId="0" applyNumberFormat="1" applyFont="1" applyFill="1" applyBorder="1"/>
    <xf numFmtId="4" fontId="6" fillId="0" borderId="46" xfId="0" applyNumberFormat="1" applyFont="1" applyBorder="1" applyAlignment="1">
      <alignment horizontal="right"/>
    </xf>
    <xf numFmtId="4" fontId="6" fillId="0" borderId="47" xfId="0" applyNumberFormat="1" applyFont="1" applyBorder="1" applyAlignment="1">
      <alignment horizontal="right"/>
    </xf>
    <xf numFmtId="4" fontId="6" fillId="0" borderId="68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shrinkToFit="1"/>
    </xf>
    <xf numFmtId="4" fontId="2" fillId="10" borderId="46" xfId="0" applyNumberFormat="1" applyFont="1" applyFill="1" applyBorder="1" applyAlignment="1">
      <alignment horizontal="right" shrinkToFit="1"/>
    </xf>
    <xf numFmtId="4" fontId="17" fillId="0" borderId="20" xfId="0" applyNumberFormat="1" applyFont="1" applyBorder="1" applyAlignment="1">
      <alignment vertical="top"/>
    </xf>
    <xf numFmtId="4" fontId="17" fillId="0" borderId="18" xfId="0" applyNumberFormat="1" applyFont="1" applyBorder="1" applyAlignment="1">
      <alignment vertical="top"/>
    </xf>
    <xf numFmtId="4" fontId="17" fillId="0" borderId="19" xfId="0" applyNumberFormat="1" applyFont="1" applyBorder="1" applyAlignment="1">
      <alignment vertical="top"/>
    </xf>
    <xf numFmtId="4" fontId="12" fillId="0" borderId="17" xfId="0" applyNumberFormat="1" applyFont="1" applyBorder="1" applyAlignment="1">
      <alignment shrinkToFit="1"/>
    </xf>
    <xf numFmtId="0" fontId="19" fillId="4" borderId="9" xfId="0" applyFont="1" applyFill="1" applyBorder="1"/>
    <xf numFmtId="0" fontId="14" fillId="4" borderId="9" xfId="0" applyFont="1" applyFill="1" applyBorder="1"/>
    <xf numFmtId="4" fontId="21" fillId="4" borderId="9" xfId="0" applyNumberFormat="1" applyFont="1" applyFill="1" applyBorder="1" applyAlignment="1">
      <alignment vertical="top"/>
    </xf>
    <xf numFmtId="4" fontId="21" fillId="4" borderId="3" xfId="0" applyNumberFormat="1" applyFont="1" applyFill="1" applyBorder="1" applyAlignment="1">
      <alignment vertical="top"/>
    </xf>
    <xf numFmtId="4" fontId="6" fillId="4" borderId="9" xfId="0" applyNumberFormat="1" applyFont="1" applyFill="1" applyBorder="1"/>
    <xf numFmtId="4" fontId="5" fillId="4" borderId="10" xfId="0" applyNumberFormat="1" applyFont="1" applyFill="1" applyBorder="1" applyAlignment="1">
      <alignment vertical="top"/>
    </xf>
    <xf numFmtId="4" fontId="6" fillId="4" borderId="3" xfId="0" applyNumberFormat="1" applyFont="1" applyFill="1" applyBorder="1"/>
    <xf numFmtId="4" fontId="17" fillId="4" borderId="9" xfId="0" applyNumberFormat="1" applyFont="1" applyFill="1" applyBorder="1"/>
    <xf numFmtId="4" fontId="4" fillId="0" borderId="17" xfId="0" applyNumberFormat="1" applyFont="1" applyBorder="1" applyAlignment="1">
      <alignment horizontal="center" shrinkToFit="1"/>
    </xf>
    <xf numFmtId="0" fontId="15" fillId="0" borderId="1" xfId="0" applyFont="1" applyBorder="1"/>
    <xf numFmtId="4" fontId="6" fillId="0" borderId="34" xfId="0" applyNumberFormat="1" applyFont="1" applyBorder="1"/>
    <xf numFmtId="164" fontId="17" fillId="3" borderId="17" xfId="0" applyNumberFormat="1" applyFont="1" applyFill="1" applyBorder="1" applyAlignment="1">
      <alignment shrinkToFit="1"/>
    </xf>
    <xf numFmtId="4" fontId="4" fillId="0" borderId="9" xfId="0" applyNumberFormat="1" applyFont="1" applyBorder="1" applyAlignment="1">
      <alignment horizontal="center" shrinkToFit="1"/>
    </xf>
    <xf numFmtId="4" fontId="1" fillId="0" borderId="0" xfId="0" applyNumberFormat="1" applyFont="1" applyBorder="1" applyAlignment="1">
      <alignment shrinkToFit="1"/>
    </xf>
    <xf numFmtId="1" fontId="28" fillId="10" borderId="47" xfId="0" applyNumberFormat="1" applyFont="1" applyFill="1" applyBorder="1" applyAlignment="1">
      <alignment horizontal="right" shrinkToFit="1"/>
    </xf>
    <xf numFmtId="1" fontId="8" fillId="10" borderId="47" xfId="0" applyNumberFormat="1" applyFont="1" applyFill="1" applyBorder="1" applyAlignment="1">
      <alignment horizontal="right" shrinkToFit="1"/>
    </xf>
    <xf numFmtId="4" fontId="3" fillId="0" borderId="0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textRotation="90"/>
    </xf>
    <xf numFmtId="0" fontId="4" fillId="2" borderId="23" xfId="0" applyFont="1" applyFill="1" applyBorder="1" applyAlignment="1">
      <alignment horizontal="center" textRotation="9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2" borderId="11" xfId="0" applyFont="1" applyFill="1" applyBorder="1" applyAlignment="1">
      <alignment horizontal="center" textRotation="90"/>
    </xf>
    <xf numFmtId="0" fontId="4" fillId="2" borderId="13" xfId="0" applyFont="1" applyFill="1" applyBorder="1" applyAlignment="1">
      <alignment horizontal="center" textRotation="90"/>
    </xf>
    <xf numFmtId="0" fontId="0" fillId="2" borderId="14" xfId="0" applyFill="1" applyBorder="1" applyAlignment="1">
      <alignment horizontal="center"/>
    </xf>
    <xf numFmtId="4" fontId="23" fillId="5" borderId="9" xfId="0" applyNumberFormat="1" applyFont="1" applyFill="1" applyBorder="1" applyAlignment="1">
      <alignment horizontal="center" vertical="top" wrapText="1" shrinkToFit="1"/>
    </xf>
    <xf numFmtId="4" fontId="23" fillId="5" borderId="0" xfId="0" applyNumberFormat="1" applyFont="1" applyFill="1" applyBorder="1" applyAlignment="1">
      <alignment horizontal="center" vertical="top" wrapText="1" shrinkToFit="1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4" fontId="17" fillId="0" borderId="20" xfId="0" applyNumberFormat="1" applyFont="1" applyBorder="1" applyAlignment="1">
      <alignment horizontal="center" vertical="top"/>
    </xf>
    <xf numFmtId="4" fontId="17" fillId="0" borderId="18" xfId="0" applyNumberFormat="1" applyFont="1" applyBorder="1" applyAlignment="1">
      <alignment horizontal="center" vertical="top"/>
    </xf>
    <xf numFmtId="4" fontId="17" fillId="0" borderId="19" xfId="0" applyNumberFormat="1" applyFont="1" applyBorder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4" borderId="20" xfId="0" applyNumberFormat="1" applyFont="1" applyFill="1" applyBorder="1" applyAlignment="1">
      <alignment horizontal="center"/>
    </xf>
    <xf numFmtId="4" fontId="6" fillId="4" borderId="18" xfId="0" applyNumberFormat="1" applyFont="1" applyFill="1" applyBorder="1" applyAlignment="1">
      <alignment horizontal="center"/>
    </xf>
    <xf numFmtId="4" fontId="6" fillId="4" borderId="19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4" fontId="3" fillId="6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4" borderId="20" xfId="0" applyNumberFormat="1" applyFont="1" applyFill="1" applyBorder="1" applyAlignment="1">
      <alignment horizontal="center"/>
    </xf>
    <xf numFmtId="4" fontId="17" fillId="4" borderId="19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" fontId="6" fillId="0" borderId="66" xfId="0" applyNumberFormat="1" applyFont="1" applyBorder="1" applyAlignment="1">
      <alignment horizontal="center"/>
    </xf>
    <xf numFmtId="4" fontId="6" fillId="0" borderId="67" xfId="0" applyNumberFormat="1" applyFont="1" applyBorder="1" applyAlignment="1">
      <alignment horizontal="center"/>
    </xf>
    <xf numFmtId="0" fontId="4" fillId="11" borderId="24" xfId="0" applyFont="1" applyFill="1" applyBorder="1" applyAlignment="1">
      <alignment horizontal="center" textRotation="90"/>
    </xf>
    <xf numFmtId="0" fontId="4" fillId="11" borderId="23" xfId="0" applyFont="1" applyFill="1" applyBorder="1" applyAlignment="1">
      <alignment horizontal="center" textRotation="90"/>
    </xf>
    <xf numFmtId="0" fontId="0" fillId="11" borderId="3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16" fillId="10" borderId="48" xfId="0" applyFont="1" applyFill="1" applyBorder="1" applyAlignment="1">
      <alignment horizontal="left" vertical="center" wrapText="1"/>
    </xf>
    <xf numFmtId="0" fontId="16" fillId="10" borderId="44" xfId="0" applyFont="1" applyFill="1" applyBorder="1" applyAlignment="1">
      <alignment horizontal="left" vertical="center" wrapText="1"/>
    </xf>
    <xf numFmtId="0" fontId="19" fillId="10" borderId="48" xfId="0" applyFont="1" applyFill="1" applyBorder="1" applyAlignment="1">
      <alignment horizontal="left"/>
    </xf>
    <xf numFmtId="0" fontId="19" fillId="10" borderId="44" xfId="0" applyFont="1" applyFill="1" applyBorder="1" applyAlignment="1">
      <alignment horizontal="left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15" fillId="11" borderId="22" xfId="0" applyFont="1" applyFill="1" applyBorder="1" applyAlignment="1">
      <alignment horizontal="center" textRotation="90"/>
    </xf>
    <xf numFmtId="0" fontId="15" fillId="11" borderId="26" xfId="0" applyFont="1" applyFill="1" applyBorder="1" applyAlignment="1">
      <alignment horizontal="center" textRotation="90"/>
    </xf>
    <xf numFmtId="0" fontId="0" fillId="11" borderId="14" xfId="0" applyFill="1" applyBorder="1" applyAlignment="1">
      <alignment horizontal="center"/>
    </xf>
    <xf numFmtId="0" fontId="20" fillId="10" borderId="48" xfId="0" applyFont="1" applyFill="1" applyBorder="1" applyAlignment="1">
      <alignment horizontal="left" vertical="center" wrapText="1"/>
    </xf>
    <xf numFmtId="0" fontId="20" fillId="10" borderId="44" xfId="0" applyFont="1" applyFill="1" applyBorder="1" applyAlignment="1">
      <alignment horizontal="left" vertical="center" wrapText="1"/>
    </xf>
    <xf numFmtId="0" fontId="15" fillId="11" borderId="11" xfId="0" applyFont="1" applyFill="1" applyBorder="1" applyAlignment="1">
      <alignment horizontal="center" textRotation="90"/>
    </xf>
    <xf numFmtId="0" fontId="15" fillId="11" borderId="13" xfId="0" applyFont="1" applyFill="1" applyBorder="1" applyAlignment="1">
      <alignment horizontal="center" textRotation="90"/>
    </xf>
    <xf numFmtId="0" fontId="15" fillId="11" borderId="24" xfId="0" applyFont="1" applyFill="1" applyBorder="1" applyAlignment="1">
      <alignment horizontal="center" textRotation="90"/>
    </xf>
    <xf numFmtId="0" fontId="15" fillId="11" borderId="23" xfId="0" applyFont="1" applyFill="1" applyBorder="1" applyAlignment="1">
      <alignment horizontal="center" textRotation="90"/>
    </xf>
    <xf numFmtId="0" fontId="2" fillId="11" borderId="14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3"/>
  <sheetViews>
    <sheetView tabSelected="1" topLeftCell="A199" workbookViewId="0">
      <selection activeCell="E8" sqref="E8"/>
    </sheetView>
  </sheetViews>
  <sheetFormatPr defaultRowHeight="16.5" x14ac:dyDescent="0.3"/>
  <cols>
    <col min="1" max="1" width="6.42578125" style="98" customWidth="1"/>
    <col min="2" max="2" width="16.85546875" style="99" customWidth="1"/>
    <col min="3" max="4" width="8.7109375" customWidth="1"/>
    <col min="5" max="5" width="3.85546875" customWidth="1"/>
    <col min="6" max="7" width="7.7109375" customWidth="1"/>
    <col min="8" max="8" width="3.7109375" customWidth="1"/>
    <col min="9" max="10" width="7.7109375" customWidth="1"/>
    <col min="11" max="11" width="3.7109375" style="189" customWidth="1"/>
    <col min="12" max="13" width="8.7109375" customWidth="1"/>
    <col min="14" max="14" width="3.7109375" customWidth="1"/>
    <col min="15" max="16" width="8.7109375" customWidth="1"/>
    <col min="17" max="17" width="3.7109375" customWidth="1"/>
    <col min="18" max="19" width="7.7109375" customWidth="1"/>
    <col min="20" max="20" width="3.7109375" customWidth="1"/>
    <col min="21" max="22" width="7.7109375" customWidth="1"/>
    <col min="23" max="23" width="3.7109375" customWidth="1"/>
    <col min="24" max="25" width="8.7109375" customWidth="1"/>
    <col min="26" max="26" width="3.7109375" customWidth="1"/>
    <col min="27" max="28" width="7.7109375" customWidth="1"/>
    <col min="29" max="29" width="3.7109375" customWidth="1"/>
    <col min="30" max="31" width="6.7109375" customWidth="1"/>
    <col min="32" max="32" width="9.7109375" customWidth="1"/>
  </cols>
  <sheetData>
    <row r="1" spans="1:34" x14ac:dyDescent="0.3">
      <c r="A1" s="98" t="s">
        <v>0</v>
      </c>
      <c r="C1" s="449" t="s">
        <v>249</v>
      </c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60" t="s">
        <v>243</v>
      </c>
      <c r="R1" s="460"/>
      <c r="S1" s="460"/>
      <c r="X1" s="328" t="s">
        <v>244</v>
      </c>
    </row>
    <row r="2" spans="1:34" ht="6.75" customHeight="1" x14ac:dyDescent="0.3"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20"/>
      <c r="R2" s="20"/>
    </row>
    <row r="3" spans="1:34" ht="9" customHeight="1" x14ac:dyDescent="0.3"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22"/>
      <c r="R3" s="22"/>
    </row>
    <row r="4" spans="1:34" ht="12" customHeight="1" x14ac:dyDescent="0.25">
      <c r="A4" s="431" t="s">
        <v>91</v>
      </c>
      <c r="B4" s="432"/>
      <c r="C4" s="437" t="s">
        <v>149</v>
      </c>
      <c r="D4" s="440" t="s">
        <v>139</v>
      </c>
      <c r="E4" s="420" t="s">
        <v>137</v>
      </c>
      <c r="F4" s="426" t="s">
        <v>140</v>
      </c>
      <c r="G4" s="422"/>
      <c r="H4" s="420" t="s">
        <v>137</v>
      </c>
      <c r="I4" s="422" t="s">
        <v>141</v>
      </c>
      <c r="J4" s="423"/>
      <c r="K4" s="424" t="s">
        <v>137</v>
      </c>
      <c r="L4" s="426" t="s">
        <v>142</v>
      </c>
      <c r="M4" s="423"/>
      <c r="N4" s="420" t="s">
        <v>137</v>
      </c>
      <c r="O4" s="422" t="s">
        <v>143</v>
      </c>
      <c r="P4" s="423"/>
      <c r="Q4" s="424" t="s">
        <v>137</v>
      </c>
      <c r="R4" s="426" t="s">
        <v>144</v>
      </c>
      <c r="S4" s="423"/>
      <c r="T4" s="420" t="s">
        <v>137</v>
      </c>
      <c r="U4" s="422" t="s">
        <v>145</v>
      </c>
      <c r="V4" s="423"/>
      <c r="W4" s="424" t="s">
        <v>137</v>
      </c>
      <c r="X4" s="426" t="s">
        <v>258</v>
      </c>
      <c r="Y4" s="423"/>
      <c r="Z4" s="420" t="s">
        <v>137</v>
      </c>
      <c r="AA4" s="422" t="s">
        <v>147</v>
      </c>
      <c r="AB4" s="423"/>
      <c r="AC4" s="424" t="s">
        <v>137</v>
      </c>
      <c r="AD4" s="426" t="s">
        <v>148</v>
      </c>
      <c r="AE4" s="441"/>
    </row>
    <row r="5" spans="1:34" ht="12" customHeight="1" x14ac:dyDescent="0.25">
      <c r="A5" s="433"/>
      <c r="B5" s="434"/>
      <c r="C5" s="438"/>
      <c r="D5" s="440"/>
      <c r="E5" s="421"/>
      <c r="F5" s="426" t="s">
        <v>128</v>
      </c>
      <c r="G5" s="422"/>
      <c r="H5" s="421"/>
      <c r="I5" s="422" t="s">
        <v>129</v>
      </c>
      <c r="J5" s="423"/>
      <c r="K5" s="425"/>
      <c r="L5" s="426" t="s">
        <v>130</v>
      </c>
      <c r="M5" s="423"/>
      <c r="N5" s="421"/>
      <c r="O5" s="422" t="s">
        <v>131</v>
      </c>
      <c r="P5" s="423"/>
      <c r="Q5" s="425"/>
      <c r="R5" s="429" t="s">
        <v>132</v>
      </c>
      <c r="S5" s="430"/>
      <c r="T5" s="421"/>
      <c r="U5" s="416" t="s">
        <v>133</v>
      </c>
      <c r="V5" s="417"/>
      <c r="W5" s="425"/>
      <c r="X5" s="418" t="s">
        <v>134</v>
      </c>
      <c r="Y5" s="417"/>
      <c r="Z5" s="421"/>
      <c r="AA5" s="416" t="s">
        <v>135</v>
      </c>
      <c r="AB5" s="417"/>
      <c r="AC5" s="425"/>
      <c r="AD5" s="418" t="s">
        <v>136</v>
      </c>
      <c r="AE5" s="419"/>
    </row>
    <row r="6" spans="1:34" ht="12" customHeight="1" x14ac:dyDescent="0.25">
      <c r="A6" s="435"/>
      <c r="B6" s="436"/>
      <c r="C6" s="439"/>
      <c r="D6" s="440"/>
      <c r="E6" s="32" t="s">
        <v>138</v>
      </c>
      <c r="F6" s="31" t="s">
        <v>126</v>
      </c>
      <c r="G6" s="23" t="s">
        <v>127</v>
      </c>
      <c r="H6" s="32" t="s">
        <v>138</v>
      </c>
      <c r="I6" s="26" t="s">
        <v>126</v>
      </c>
      <c r="J6" s="7" t="s">
        <v>127</v>
      </c>
      <c r="K6" s="9" t="s">
        <v>138</v>
      </c>
      <c r="L6" s="31" t="s">
        <v>126</v>
      </c>
      <c r="M6" s="7" t="s">
        <v>127</v>
      </c>
      <c r="N6" s="32" t="s">
        <v>138</v>
      </c>
      <c r="O6" s="26" t="s">
        <v>126</v>
      </c>
      <c r="P6" s="7" t="s">
        <v>127</v>
      </c>
      <c r="Q6" s="23" t="s">
        <v>138</v>
      </c>
      <c r="R6" s="31" t="s">
        <v>126</v>
      </c>
      <c r="S6" s="7" t="s">
        <v>127</v>
      </c>
      <c r="T6" s="32" t="s">
        <v>138</v>
      </c>
      <c r="U6" s="26" t="s">
        <v>126</v>
      </c>
      <c r="V6" s="7" t="s">
        <v>127</v>
      </c>
      <c r="W6" s="23" t="s">
        <v>138</v>
      </c>
      <c r="X6" s="31" t="s">
        <v>126</v>
      </c>
      <c r="Y6" s="7" t="s">
        <v>127</v>
      </c>
      <c r="Z6" s="32" t="s">
        <v>138</v>
      </c>
      <c r="AA6" s="53" t="s">
        <v>126</v>
      </c>
      <c r="AB6" s="9" t="s">
        <v>127</v>
      </c>
      <c r="AC6" s="23" t="s">
        <v>138</v>
      </c>
      <c r="AD6" s="67" t="s">
        <v>247</v>
      </c>
      <c r="AE6" s="68" t="s">
        <v>127</v>
      </c>
      <c r="AH6" t="s">
        <v>19</v>
      </c>
    </row>
    <row r="7" spans="1:34" ht="20.100000000000001" customHeight="1" x14ac:dyDescent="0.25">
      <c r="A7" s="442" t="s">
        <v>246</v>
      </c>
      <c r="B7" s="443"/>
      <c r="C7" s="352">
        <f>C193</f>
        <v>7587470.9100000001</v>
      </c>
      <c r="D7" s="353">
        <f>D193</f>
        <v>7515241.3399999999</v>
      </c>
      <c r="E7" s="409">
        <f>SUM(D7/C7)*100</f>
        <v>99.048041556181715</v>
      </c>
      <c r="F7" s="354">
        <v>70000</v>
      </c>
      <c r="G7" s="355">
        <f>G191</f>
        <v>95000</v>
      </c>
      <c r="H7" s="409">
        <f>SUM(G7/F7)*100</f>
        <v>135.71428571428572</v>
      </c>
      <c r="I7" s="356">
        <v>318023.44</v>
      </c>
      <c r="J7" s="175">
        <f>J191</f>
        <v>137303.84000000003</v>
      </c>
      <c r="K7" s="409">
        <f>SUM(J7/I7)*100</f>
        <v>43.1741257814204</v>
      </c>
      <c r="L7" s="354">
        <v>725932</v>
      </c>
      <c r="M7" s="175">
        <f>M191</f>
        <v>725932.00000000012</v>
      </c>
      <c r="N7" s="409">
        <f>SUM(M7/L7)*100</f>
        <v>100.00000000000003</v>
      </c>
      <c r="O7" s="356">
        <v>245000</v>
      </c>
      <c r="P7" s="175">
        <f>P191</f>
        <v>210447.19</v>
      </c>
      <c r="Q7" s="409">
        <f>SUM(P7/O7)*100</f>
        <v>85.896812244897959</v>
      </c>
      <c r="R7" s="354">
        <v>20986.6</v>
      </c>
      <c r="S7" s="175">
        <f>S191</f>
        <v>24141.360000000001</v>
      </c>
      <c r="T7" s="409">
        <f>SUM(S7/R7)*100</f>
        <v>115.03225867934779</v>
      </c>
      <c r="U7" s="356">
        <v>54060</v>
      </c>
      <c r="V7" s="175">
        <f>V191</f>
        <v>3609.15</v>
      </c>
      <c r="W7" s="409">
        <f>SUM(V7/U7)*100</f>
        <v>6.6761931187569372</v>
      </c>
      <c r="X7" s="354">
        <v>84393.62</v>
      </c>
      <c r="Y7" s="175">
        <f>Y191</f>
        <v>196450.79</v>
      </c>
      <c r="Z7" s="409">
        <f>SUM(Y7/X7)*100</f>
        <v>232.77919586812371</v>
      </c>
      <c r="AA7" s="357">
        <v>63000</v>
      </c>
      <c r="AB7" s="355">
        <f>AB191</f>
        <v>115037.84</v>
      </c>
      <c r="AC7" s="409">
        <f>SUM(AB7/AA7)*100</f>
        <v>182.59974603174604</v>
      </c>
      <c r="AD7" s="358">
        <v>44408.67</v>
      </c>
      <c r="AE7" s="406">
        <f>AE191</f>
        <v>6073.84</v>
      </c>
    </row>
    <row r="8" spans="1:34" ht="18" customHeight="1" x14ac:dyDescent="0.25">
      <c r="A8" s="444" t="s">
        <v>168</v>
      </c>
      <c r="B8" s="445"/>
      <c r="C8" s="130">
        <f>SUM(F8,I8,L8,O8,R8,U8,X8,AA8)</f>
        <v>151000</v>
      </c>
      <c r="D8" s="129">
        <f t="shared" ref="D8:D60" si="0">SUM(G8,J8,M8,P8,S8,V8,Y8,AB8,AE8)</f>
        <v>82597.600000000006</v>
      </c>
      <c r="E8" s="409">
        <f>SUM(D8/C8)*100</f>
        <v>54.700397350993377</v>
      </c>
      <c r="F8" s="132">
        <v>0</v>
      </c>
      <c r="G8" s="133">
        <f t="shared" ref="G8:AE8" si="1">SUM(G9:G23)</f>
        <v>0</v>
      </c>
      <c r="H8" s="131"/>
      <c r="I8" s="134">
        <v>13000</v>
      </c>
      <c r="J8" s="135">
        <f t="shared" si="1"/>
        <v>17911.68</v>
      </c>
      <c r="K8" s="409">
        <f>SUM(J8/I8)*100</f>
        <v>137.78215384615385</v>
      </c>
      <c r="L8" s="136">
        <v>25000</v>
      </c>
      <c r="M8" s="135">
        <f>SUM(M9:M23)</f>
        <v>30002.03</v>
      </c>
      <c r="N8" s="409">
        <f>SUM(M8/L8)*100</f>
        <v>120.00811999999999</v>
      </c>
      <c r="O8" s="134">
        <v>7000</v>
      </c>
      <c r="P8" s="135">
        <f t="shared" si="1"/>
        <v>7531.8</v>
      </c>
      <c r="Q8" s="409">
        <f>SUM(P8/O8)*100</f>
        <v>107.59714285714286</v>
      </c>
      <c r="R8" s="136"/>
      <c r="S8" s="135">
        <f t="shared" si="1"/>
        <v>0</v>
      </c>
      <c r="T8" s="131"/>
      <c r="U8" s="134">
        <v>3000</v>
      </c>
      <c r="V8" s="135">
        <f>SUM(V9:V24)</f>
        <v>990</v>
      </c>
      <c r="W8" s="409">
        <f>SUM(V8/U8)*100</f>
        <v>33</v>
      </c>
      <c r="X8" s="136">
        <v>100000</v>
      </c>
      <c r="Y8" s="135">
        <f>SUM(Y9:Y24)</f>
        <v>23095.23</v>
      </c>
      <c r="Z8" s="409">
        <f>SUM(Y8/X8)*100</f>
        <v>23.095230000000001</v>
      </c>
      <c r="AA8" s="134">
        <v>3000</v>
      </c>
      <c r="AB8" s="135">
        <f t="shared" si="1"/>
        <v>3066.86</v>
      </c>
      <c r="AC8" s="409">
        <f>SUM(AB8/AA8)*100</f>
        <v>102.22866666666668</v>
      </c>
      <c r="AD8" s="136"/>
      <c r="AE8" s="131">
        <f t="shared" si="1"/>
        <v>0</v>
      </c>
    </row>
    <row r="9" spans="1:34" ht="18" customHeight="1" x14ac:dyDescent="0.25">
      <c r="A9" s="100">
        <v>32111</v>
      </c>
      <c r="B9" s="101" t="s">
        <v>1</v>
      </c>
      <c r="C9" s="138"/>
      <c r="D9" s="137">
        <f t="shared" si="0"/>
        <v>20509.93</v>
      </c>
      <c r="E9" s="138"/>
      <c r="F9" s="139"/>
      <c r="G9" s="140"/>
      <c r="H9" s="141"/>
      <c r="I9" s="142"/>
      <c r="J9" s="143"/>
      <c r="K9" s="181"/>
      <c r="L9" s="446"/>
      <c r="M9" s="143">
        <v>16089.93</v>
      </c>
      <c r="N9" s="141"/>
      <c r="O9" s="142"/>
      <c r="P9" s="143">
        <v>1870</v>
      </c>
      <c r="Q9" s="140"/>
      <c r="R9" s="144"/>
      <c r="S9" s="143"/>
      <c r="T9" s="141"/>
      <c r="U9" s="142"/>
      <c r="V9" s="143">
        <v>170</v>
      </c>
      <c r="W9" s="140"/>
      <c r="X9" s="144"/>
      <c r="Y9" s="143"/>
      <c r="Z9" s="141"/>
      <c r="AA9" s="142"/>
      <c r="AB9" s="143">
        <v>2380</v>
      </c>
      <c r="AC9" s="140"/>
      <c r="AD9" s="144"/>
      <c r="AE9" s="141"/>
    </row>
    <row r="10" spans="1:34" ht="18" customHeight="1" x14ac:dyDescent="0.25">
      <c r="A10" s="100">
        <v>321113</v>
      </c>
      <c r="B10" s="101" t="s">
        <v>260</v>
      </c>
      <c r="C10" s="138"/>
      <c r="D10" s="137">
        <f t="shared" si="0"/>
        <v>0</v>
      </c>
      <c r="E10" s="138"/>
      <c r="F10" s="139"/>
      <c r="G10" s="140"/>
      <c r="H10" s="141"/>
      <c r="I10" s="142"/>
      <c r="J10" s="143"/>
      <c r="K10" s="181"/>
      <c r="L10" s="447"/>
      <c r="M10" s="143"/>
      <c r="N10" s="141"/>
      <c r="O10" s="142"/>
      <c r="P10" s="143"/>
      <c r="Q10" s="140"/>
      <c r="R10" s="144"/>
      <c r="S10" s="143"/>
      <c r="T10" s="141"/>
      <c r="U10" s="142"/>
      <c r="V10" s="143"/>
      <c r="W10" s="140"/>
      <c r="X10" s="144"/>
      <c r="Y10" s="143"/>
      <c r="Z10" s="141"/>
      <c r="AA10" s="142"/>
      <c r="AB10" s="143"/>
      <c r="AC10" s="140"/>
      <c r="AD10" s="144"/>
      <c r="AE10" s="141"/>
      <c r="AG10" t="s">
        <v>19</v>
      </c>
    </row>
    <row r="11" spans="1:34" ht="18" customHeight="1" x14ac:dyDescent="0.25">
      <c r="A11" s="100">
        <v>321115</v>
      </c>
      <c r="B11" s="101" t="s">
        <v>259</v>
      </c>
      <c r="C11" s="138"/>
      <c r="D11" s="137">
        <f t="shared" si="0"/>
        <v>340</v>
      </c>
      <c r="E11" s="138"/>
      <c r="F11" s="139"/>
      <c r="G11" s="140"/>
      <c r="H11" s="141"/>
      <c r="I11" s="142"/>
      <c r="J11" s="143"/>
      <c r="K11" s="181"/>
      <c r="L11" s="447"/>
      <c r="M11" s="143"/>
      <c r="N11" s="141"/>
      <c r="O11" s="142"/>
      <c r="P11" s="143"/>
      <c r="Q11" s="140"/>
      <c r="R11" s="144"/>
      <c r="S11" s="143"/>
      <c r="T11" s="141"/>
      <c r="U11" s="142"/>
      <c r="V11" s="143"/>
      <c r="W11" s="140"/>
      <c r="X11" s="144"/>
      <c r="Y11" s="375">
        <v>340</v>
      </c>
      <c r="Z11" s="141"/>
      <c r="AA11" s="142"/>
      <c r="AB11" s="143"/>
      <c r="AC11" s="140"/>
      <c r="AD11" s="144"/>
      <c r="AE11" s="141"/>
    </row>
    <row r="12" spans="1:34" ht="18" customHeight="1" x14ac:dyDescent="0.25">
      <c r="A12" s="100">
        <v>32112</v>
      </c>
      <c r="B12" s="101" t="s">
        <v>2</v>
      </c>
      <c r="C12" s="138"/>
      <c r="D12" s="137">
        <f t="shared" si="0"/>
        <v>20654.89</v>
      </c>
      <c r="E12" s="138"/>
      <c r="F12" s="139"/>
      <c r="G12" s="140"/>
      <c r="H12" s="141"/>
      <c r="I12" s="142"/>
      <c r="J12" s="143">
        <v>17911.68</v>
      </c>
      <c r="K12" s="181"/>
      <c r="L12" s="447"/>
      <c r="M12" s="143">
        <v>2743.21</v>
      </c>
      <c r="N12" s="141"/>
      <c r="O12" s="142"/>
      <c r="P12" s="143"/>
      <c r="Q12" s="140"/>
      <c r="R12" s="144"/>
      <c r="S12" s="143"/>
      <c r="T12" s="141"/>
      <c r="U12" s="142"/>
      <c r="V12" s="143"/>
      <c r="W12" s="140"/>
      <c r="X12" s="144"/>
      <c r="Y12" s="143"/>
      <c r="Z12" s="141"/>
      <c r="AA12" s="142"/>
      <c r="AB12" s="143"/>
      <c r="AC12" s="140"/>
      <c r="AD12" s="144"/>
      <c r="AE12" s="141"/>
    </row>
    <row r="13" spans="1:34" ht="18" customHeight="1" x14ac:dyDescent="0.25">
      <c r="A13" s="100">
        <v>321123</v>
      </c>
      <c r="B13" s="101" t="s">
        <v>53</v>
      </c>
      <c r="C13" s="138"/>
      <c r="D13" s="137">
        <f t="shared" si="0"/>
        <v>11138.08</v>
      </c>
      <c r="E13" s="138"/>
      <c r="F13" s="139"/>
      <c r="G13" s="140"/>
      <c r="H13" s="141"/>
      <c r="I13" s="142"/>
      <c r="J13" s="143"/>
      <c r="K13" s="181"/>
      <c r="L13" s="447"/>
      <c r="M13" s="143"/>
      <c r="N13" s="141"/>
      <c r="O13" s="142"/>
      <c r="P13" s="143"/>
      <c r="Q13" s="140"/>
      <c r="R13" s="144"/>
      <c r="S13" s="143"/>
      <c r="T13" s="141"/>
      <c r="U13" s="142"/>
      <c r="V13" s="143"/>
      <c r="W13" s="140"/>
      <c r="X13" s="144"/>
      <c r="Y13" s="143">
        <v>11138.08</v>
      </c>
      <c r="Z13" s="141"/>
      <c r="AA13" s="142"/>
      <c r="AB13" s="143"/>
      <c r="AC13" s="140"/>
      <c r="AD13" s="144"/>
      <c r="AE13" s="141"/>
    </row>
    <row r="14" spans="1:34" ht="18" customHeight="1" x14ac:dyDescent="0.25">
      <c r="A14" s="100">
        <v>32113</v>
      </c>
      <c r="B14" s="101" t="s">
        <v>3</v>
      </c>
      <c r="C14" s="138"/>
      <c r="D14" s="137">
        <f t="shared" si="0"/>
        <v>1066</v>
      </c>
      <c r="E14" s="138"/>
      <c r="F14" s="139"/>
      <c r="G14" s="140"/>
      <c r="H14" s="141"/>
      <c r="I14" s="142"/>
      <c r="J14" s="143"/>
      <c r="K14" s="181"/>
      <c r="L14" s="447"/>
      <c r="M14" s="143">
        <v>1066</v>
      </c>
      <c r="N14" s="141"/>
      <c r="O14" s="142"/>
      <c r="P14" s="143"/>
      <c r="Q14" s="140"/>
      <c r="R14" s="144"/>
      <c r="S14" s="143"/>
      <c r="T14" s="141"/>
      <c r="U14" s="142"/>
      <c r="V14" s="143"/>
      <c r="W14" s="140"/>
      <c r="X14" s="144"/>
      <c r="Y14" s="143"/>
      <c r="Z14" s="141"/>
      <c r="AA14" s="142"/>
      <c r="AB14" s="143"/>
      <c r="AC14" s="140"/>
      <c r="AD14" s="144"/>
      <c r="AE14" s="141"/>
    </row>
    <row r="15" spans="1:34" ht="18" customHeight="1" x14ac:dyDescent="0.25">
      <c r="A15" s="100">
        <v>321143</v>
      </c>
      <c r="B15" s="101" t="s">
        <v>27</v>
      </c>
      <c r="C15" s="138"/>
      <c r="D15" s="137">
        <f t="shared" si="0"/>
        <v>8628.31</v>
      </c>
      <c r="E15" s="138"/>
      <c r="F15" s="139"/>
      <c r="G15" s="140"/>
      <c r="H15" s="141"/>
      <c r="I15" s="142"/>
      <c r="J15" s="143"/>
      <c r="K15" s="181"/>
      <c r="L15" s="447"/>
      <c r="M15" s="143"/>
      <c r="N15" s="141"/>
      <c r="O15" s="142"/>
      <c r="P15" s="143"/>
      <c r="Q15" s="140"/>
      <c r="R15" s="144"/>
      <c r="S15" s="143"/>
      <c r="T15" s="141"/>
      <c r="U15" s="142"/>
      <c r="V15" s="143"/>
      <c r="W15" s="140"/>
      <c r="X15" s="144"/>
      <c r="Y15" s="143">
        <v>8628.31</v>
      </c>
      <c r="Z15" s="141"/>
      <c r="AA15" s="142"/>
      <c r="AB15" s="143"/>
      <c r="AC15" s="140"/>
      <c r="AD15" s="144"/>
      <c r="AE15" s="141"/>
    </row>
    <row r="16" spans="1:34" ht="18" customHeight="1" x14ac:dyDescent="0.25">
      <c r="A16" s="100">
        <v>321493</v>
      </c>
      <c r="B16" s="407" t="s">
        <v>251</v>
      </c>
      <c r="C16" s="138"/>
      <c r="D16" s="137">
        <f t="shared" si="0"/>
        <v>5000</v>
      </c>
      <c r="E16" s="138"/>
      <c r="F16" s="139"/>
      <c r="G16" s="140"/>
      <c r="H16" s="141"/>
      <c r="I16" s="142"/>
      <c r="J16" s="143"/>
      <c r="K16" s="181"/>
      <c r="L16" s="447"/>
      <c r="M16" s="143"/>
      <c r="N16" s="141"/>
      <c r="O16" s="142"/>
      <c r="P16" s="143">
        <v>5000</v>
      </c>
      <c r="Q16" s="140"/>
      <c r="R16" s="144"/>
      <c r="S16" s="143"/>
      <c r="T16" s="141"/>
      <c r="U16" s="142"/>
      <c r="V16" s="143"/>
      <c r="W16" s="140"/>
      <c r="X16" s="144"/>
      <c r="Y16" s="143"/>
      <c r="Z16" s="141"/>
      <c r="AA16" s="142"/>
      <c r="AB16" s="143"/>
      <c r="AC16" s="140"/>
      <c r="AD16" s="144"/>
      <c r="AE16" s="141"/>
    </row>
    <row r="17" spans="1:32" ht="18" customHeight="1" x14ac:dyDescent="0.25">
      <c r="A17" s="100">
        <v>321150</v>
      </c>
      <c r="B17" s="101" t="s">
        <v>93</v>
      </c>
      <c r="C17" s="138"/>
      <c r="D17" s="137">
        <f t="shared" si="0"/>
        <v>10273.9</v>
      </c>
      <c r="E17" s="138"/>
      <c r="F17" s="139"/>
      <c r="G17" s="140"/>
      <c r="H17" s="141"/>
      <c r="I17" s="142"/>
      <c r="J17" s="143"/>
      <c r="K17" s="181"/>
      <c r="L17" s="447"/>
      <c r="M17" s="143">
        <v>8605.24</v>
      </c>
      <c r="N17" s="141"/>
      <c r="O17" s="142"/>
      <c r="P17" s="143">
        <v>661.8</v>
      </c>
      <c r="Q17" s="140"/>
      <c r="R17" s="144"/>
      <c r="S17" s="143"/>
      <c r="T17" s="141"/>
      <c r="U17" s="142"/>
      <c r="V17" s="143">
        <v>320</v>
      </c>
      <c r="W17" s="140"/>
      <c r="X17" s="144"/>
      <c r="Y17" s="143"/>
      <c r="Z17" s="141"/>
      <c r="AA17" s="142"/>
      <c r="AB17" s="143">
        <v>686.86</v>
      </c>
      <c r="AC17" s="140"/>
      <c r="AD17" s="144"/>
      <c r="AE17" s="141"/>
    </row>
    <row r="18" spans="1:32" ht="18" customHeight="1" x14ac:dyDescent="0.25">
      <c r="A18" s="100">
        <v>321151</v>
      </c>
      <c r="B18" s="101" t="s">
        <v>92</v>
      </c>
      <c r="C18" s="138"/>
      <c r="D18" s="137">
        <f t="shared" si="0"/>
        <v>289.5</v>
      </c>
      <c r="E18" s="138"/>
      <c r="F18" s="139"/>
      <c r="G18" s="140"/>
      <c r="H18" s="141"/>
      <c r="I18" s="142"/>
      <c r="J18" s="143"/>
      <c r="K18" s="181"/>
      <c r="L18" s="447"/>
      <c r="M18" s="143">
        <v>289.5</v>
      </c>
      <c r="N18" s="141"/>
      <c r="O18" s="142"/>
      <c r="P18" s="143"/>
      <c r="Q18" s="140"/>
      <c r="R18" s="144"/>
      <c r="S18" s="143"/>
      <c r="T18" s="141"/>
      <c r="U18" s="142"/>
      <c r="V18" s="143"/>
      <c r="W18" s="140"/>
      <c r="X18" s="144"/>
      <c r="Y18" s="143"/>
      <c r="Z18" s="141"/>
      <c r="AA18" s="142"/>
      <c r="AB18" s="143"/>
      <c r="AC18" s="140"/>
      <c r="AD18" s="144"/>
      <c r="AE18" s="141"/>
    </row>
    <row r="19" spans="1:32" ht="18" customHeight="1" x14ac:dyDescent="0.25">
      <c r="A19" s="100">
        <v>321153</v>
      </c>
      <c r="B19" s="101" t="s">
        <v>261</v>
      </c>
      <c r="C19" s="138"/>
      <c r="D19" s="137">
        <f t="shared" si="0"/>
        <v>336</v>
      </c>
      <c r="E19" s="138"/>
      <c r="F19" s="161"/>
      <c r="G19" s="140"/>
      <c r="H19" s="141"/>
      <c r="I19" s="142"/>
      <c r="J19" s="143"/>
      <c r="K19" s="181"/>
      <c r="L19" s="447"/>
      <c r="M19" s="143"/>
      <c r="N19" s="141"/>
      <c r="O19" s="142"/>
      <c r="P19" s="143"/>
      <c r="Q19" s="140"/>
      <c r="R19" s="144"/>
      <c r="S19" s="143"/>
      <c r="T19" s="141"/>
      <c r="U19" s="142"/>
      <c r="V19" s="143"/>
      <c r="W19" s="140"/>
      <c r="X19" s="144"/>
      <c r="Y19" s="143">
        <v>336</v>
      </c>
      <c r="Z19" s="141"/>
      <c r="AA19" s="142"/>
      <c r="AB19" s="143"/>
      <c r="AC19" s="140"/>
      <c r="AD19" s="144"/>
      <c r="AE19" s="141"/>
    </row>
    <row r="20" spans="1:32" ht="18" customHeight="1" x14ac:dyDescent="0.25">
      <c r="A20" s="100">
        <v>321155</v>
      </c>
      <c r="B20" s="101" t="s">
        <v>262</v>
      </c>
      <c r="C20" s="138"/>
      <c r="D20" s="137">
        <f t="shared" si="0"/>
        <v>107</v>
      </c>
      <c r="E20" s="138"/>
      <c r="F20" s="161"/>
      <c r="G20" s="140"/>
      <c r="H20" s="141"/>
      <c r="I20" s="142"/>
      <c r="J20" s="143"/>
      <c r="K20" s="181"/>
      <c r="L20" s="447"/>
      <c r="M20" s="143"/>
      <c r="N20" s="141"/>
      <c r="O20" s="142"/>
      <c r="P20" s="143"/>
      <c r="Q20" s="140"/>
      <c r="R20" s="144"/>
      <c r="S20" s="143"/>
      <c r="T20" s="141"/>
      <c r="U20" s="142"/>
      <c r="V20" s="143"/>
      <c r="W20" s="140"/>
      <c r="X20" s="144"/>
      <c r="Y20" s="375">
        <v>107</v>
      </c>
      <c r="Z20" s="141"/>
      <c r="AA20" s="142"/>
      <c r="AB20" s="143"/>
      <c r="AC20" s="140"/>
      <c r="AD20" s="144"/>
      <c r="AE20" s="141"/>
    </row>
    <row r="21" spans="1:32" ht="18" customHeight="1" x14ac:dyDescent="0.25">
      <c r="A21" s="102">
        <v>321163</v>
      </c>
      <c r="B21" s="101" t="s">
        <v>26</v>
      </c>
      <c r="C21" s="138"/>
      <c r="D21" s="137">
        <f t="shared" si="0"/>
        <v>0</v>
      </c>
      <c r="E21" s="138"/>
      <c r="F21" s="139"/>
      <c r="G21" s="140"/>
      <c r="H21" s="141"/>
      <c r="I21" s="142"/>
      <c r="J21" s="143"/>
      <c r="K21" s="181"/>
      <c r="L21" s="447"/>
      <c r="M21" s="143"/>
      <c r="N21" s="141"/>
      <c r="O21" s="142"/>
      <c r="P21" s="143"/>
      <c r="Q21" s="140"/>
      <c r="R21" s="144"/>
      <c r="S21" s="143"/>
      <c r="T21" s="141"/>
      <c r="U21" s="142"/>
      <c r="V21" s="143"/>
      <c r="W21" s="140"/>
      <c r="X21" s="144"/>
      <c r="Y21" s="143">
        <v>0</v>
      </c>
      <c r="Z21" s="141"/>
      <c r="AA21" s="142"/>
      <c r="AB21" s="143"/>
      <c r="AC21" s="140"/>
      <c r="AD21" s="144"/>
      <c r="AE21" s="141"/>
    </row>
    <row r="22" spans="1:32" ht="18" customHeight="1" x14ac:dyDescent="0.25">
      <c r="A22" s="102">
        <v>321193</v>
      </c>
      <c r="B22" s="101" t="s">
        <v>54</v>
      </c>
      <c r="C22" s="138"/>
      <c r="D22" s="137">
        <f t="shared" si="0"/>
        <v>2507.84</v>
      </c>
      <c r="E22" s="138"/>
      <c r="F22" s="139"/>
      <c r="G22" s="140"/>
      <c r="H22" s="141"/>
      <c r="I22" s="142"/>
      <c r="J22" s="143"/>
      <c r="K22" s="181"/>
      <c r="L22" s="447"/>
      <c r="M22" s="143"/>
      <c r="N22" s="141"/>
      <c r="O22" s="142"/>
      <c r="P22" s="143"/>
      <c r="Q22" s="140"/>
      <c r="R22" s="144"/>
      <c r="S22" s="143"/>
      <c r="T22" s="141"/>
      <c r="U22" s="142"/>
      <c r="V22" s="143"/>
      <c r="W22" s="140"/>
      <c r="X22" s="144"/>
      <c r="Y22" s="143">
        <v>2507.84</v>
      </c>
      <c r="Z22" s="141"/>
      <c r="AA22" s="142"/>
      <c r="AB22" s="143"/>
      <c r="AC22" s="140"/>
      <c r="AD22" s="144"/>
      <c r="AE22" s="141"/>
    </row>
    <row r="23" spans="1:32" ht="18" customHeight="1" x14ac:dyDescent="0.25">
      <c r="A23" s="100">
        <v>32119</v>
      </c>
      <c r="B23" s="101" t="s">
        <v>4</v>
      </c>
      <c r="C23" s="138"/>
      <c r="D23" s="137">
        <f t="shared" si="0"/>
        <v>1708.15</v>
      </c>
      <c r="E23" s="138"/>
      <c r="F23" s="139"/>
      <c r="G23" s="140"/>
      <c r="H23" s="141"/>
      <c r="I23" s="142"/>
      <c r="J23" s="143"/>
      <c r="K23" s="181"/>
      <c r="L23" s="448"/>
      <c r="M23" s="143">
        <v>1208.1500000000001</v>
      </c>
      <c r="N23" s="141"/>
      <c r="O23" s="142"/>
      <c r="P23" s="143"/>
      <c r="Q23" s="140"/>
      <c r="R23" s="144"/>
      <c r="S23" s="143"/>
      <c r="T23" s="141"/>
      <c r="U23" s="142"/>
      <c r="V23" s="143">
        <v>500</v>
      </c>
      <c r="W23" s="140"/>
      <c r="X23" s="144"/>
      <c r="Y23" s="143"/>
      <c r="Z23" s="141"/>
      <c r="AA23" s="142"/>
      <c r="AB23" s="143"/>
      <c r="AC23" s="140"/>
      <c r="AD23" s="144"/>
      <c r="AE23" s="141"/>
    </row>
    <row r="24" spans="1:32" ht="18" customHeight="1" x14ac:dyDescent="0.25">
      <c r="A24" s="108">
        <v>321195</v>
      </c>
      <c r="B24" s="111" t="s">
        <v>263</v>
      </c>
      <c r="C24" s="138"/>
      <c r="D24" s="137">
        <f t="shared" si="0"/>
        <v>38</v>
      </c>
      <c r="E24" s="138"/>
      <c r="F24" s="139"/>
      <c r="G24" s="140"/>
      <c r="H24" s="141"/>
      <c r="I24" s="142"/>
      <c r="J24" s="143"/>
      <c r="K24" s="181"/>
      <c r="L24" s="331"/>
      <c r="M24" s="143"/>
      <c r="N24" s="141"/>
      <c r="O24" s="142"/>
      <c r="P24" s="143"/>
      <c r="Q24" s="140"/>
      <c r="R24" s="144"/>
      <c r="S24" s="143"/>
      <c r="T24" s="141"/>
      <c r="U24" s="142"/>
      <c r="V24" s="143"/>
      <c r="W24" s="140"/>
      <c r="X24" s="144"/>
      <c r="Y24" s="375">
        <v>38</v>
      </c>
      <c r="Z24" s="141"/>
      <c r="AA24" s="142"/>
      <c r="AB24" s="143"/>
      <c r="AC24" s="140"/>
      <c r="AD24" s="144"/>
      <c r="AE24" s="141"/>
    </row>
    <row r="25" spans="1:32" ht="18" customHeight="1" x14ac:dyDescent="0.25">
      <c r="A25" s="444" t="s">
        <v>167</v>
      </c>
      <c r="B25" s="445"/>
      <c r="C25" s="130">
        <f>SUM(F25,I25,L25,O25,R25,U25,X25,AA25)</f>
        <v>6000</v>
      </c>
      <c r="D25" s="129">
        <f t="shared" si="0"/>
        <v>5999.16</v>
      </c>
      <c r="E25" s="409">
        <f>SUM(D25/C25)*100</f>
        <v>99.98599999999999</v>
      </c>
      <c r="F25" s="146"/>
      <c r="G25" s="133">
        <f>SUM(G26:G27)</f>
        <v>0</v>
      </c>
      <c r="H25" s="131"/>
      <c r="I25" s="134">
        <v>0</v>
      </c>
      <c r="J25" s="135">
        <f>SUM(J26:J27)</f>
        <v>0</v>
      </c>
      <c r="K25" s="131">
        <v>0</v>
      </c>
      <c r="L25" s="136">
        <v>6000</v>
      </c>
      <c r="M25" s="135">
        <f>SUM(M26:M27)</f>
        <v>5999.16</v>
      </c>
      <c r="N25" s="409">
        <f>SUM(M25/L25)*100</f>
        <v>99.98599999999999</v>
      </c>
      <c r="O25" s="134"/>
      <c r="P25" s="135">
        <f t="shared" ref="P25:AE25" si="2">SUM(P26:P27)</f>
        <v>0</v>
      </c>
      <c r="Q25" s="133"/>
      <c r="R25" s="136"/>
      <c r="S25" s="135">
        <f t="shared" si="2"/>
        <v>0</v>
      </c>
      <c r="T25" s="131"/>
      <c r="U25" s="134"/>
      <c r="V25" s="135">
        <f t="shared" si="2"/>
        <v>0</v>
      </c>
      <c r="W25" s="133"/>
      <c r="X25" s="136"/>
      <c r="Y25" s="135">
        <f t="shared" si="2"/>
        <v>0</v>
      </c>
      <c r="Z25" s="131"/>
      <c r="AA25" s="134"/>
      <c r="AB25" s="135">
        <f t="shared" si="2"/>
        <v>0</v>
      </c>
      <c r="AC25" s="133"/>
      <c r="AD25" s="136"/>
      <c r="AE25" s="131">
        <f t="shared" si="2"/>
        <v>0</v>
      </c>
    </row>
    <row r="26" spans="1:32" ht="18" customHeight="1" x14ac:dyDescent="0.25">
      <c r="A26" s="103">
        <v>32131</v>
      </c>
      <c r="B26" s="104" t="s">
        <v>44</v>
      </c>
      <c r="C26" s="147"/>
      <c r="D26" s="137">
        <f t="shared" si="0"/>
        <v>5374.16</v>
      </c>
      <c r="E26" s="147"/>
      <c r="F26" s="148"/>
      <c r="G26" s="140"/>
      <c r="H26" s="141"/>
      <c r="I26" s="142"/>
      <c r="J26" s="143"/>
      <c r="K26" s="181"/>
      <c r="L26" s="464"/>
      <c r="M26" s="143">
        <v>5374.16</v>
      </c>
      <c r="N26" s="141"/>
      <c r="O26" s="142"/>
      <c r="P26" s="143"/>
      <c r="Q26" s="140"/>
      <c r="R26" s="144"/>
      <c r="S26" s="143"/>
      <c r="T26" s="141"/>
      <c r="U26" s="142"/>
      <c r="V26" s="143"/>
      <c r="W26" s="140"/>
      <c r="X26" s="144"/>
      <c r="Y26" s="143"/>
      <c r="Z26" s="141"/>
      <c r="AA26" s="142"/>
      <c r="AB26" s="143"/>
      <c r="AC26" s="140"/>
      <c r="AD26" s="144"/>
      <c r="AE26" s="141"/>
    </row>
    <row r="27" spans="1:32" ht="18" customHeight="1" x14ac:dyDescent="0.25">
      <c r="A27" s="103">
        <v>32132</v>
      </c>
      <c r="B27" s="104" t="s">
        <v>94</v>
      </c>
      <c r="C27" s="149"/>
      <c r="D27" s="137">
        <f t="shared" si="0"/>
        <v>625</v>
      </c>
      <c r="E27" s="149"/>
      <c r="F27" s="150"/>
      <c r="G27" s="140"/>
      <c r="H27" s="141"/>
      <c r="I27" s="142"/>
      <c r="J27" s="143"/>
      <c r="K27" s="181"/>
      <c r="L27" s="465"/>
      <c r="M27" s="143">
        <v>625</v>
      </c>
      <c r="N27" s="141"/>
      <c r="O27" s="142"/>
      <c r="P27" s="143"/>
      <c r="Q27" s="140"/>
      <c r="R27" s="144"/>
      <c r="S27" s="143"/>
      <c r="T27" s="141"/>
      <c r="U27" s="142"/>
      <c r="V27" s="143"/>
      <c r="W27" s="140"/>
      <c r="X27" s="144"/>
      <c r="Y27" s="143"/>
      <c r="Z27" s="141"/>
      <c r="AA27" s="142"/>
      <c r="AB27" s="143"/>
      <c r="AC27" s="140"/>
      <c r="AD27" s="144"/>
      <c r="AE27" s="141"/>
    </row>
    <row r="28" spans="1:32" ht="18" customHeight="1" x14ac:dyDescent="0.25">
      <c r="A28" s="469" t="s">
        <v>166</v>
      </c>
      <c r="B28" s="470"/>
      <c r="C28" s="130">
        <f>SUM(F28,I28,L28,O28,R28,U28,X28,AA28)</f>
        <v>0</v>
      </c>
      <c r="D28" s="129">
        <f t="shared" si="0"/>
        <v>600</v>
      </c>
      <c r="E28" s="131"/>
      <c r="F28" s="146"/>
      <c r="G28" s="133"/>
      <c r="H28" s="131"/>
      <c r="I28" s="134"/>
      <c r="J28" s="135">
        <v>600</v>
      </c>
      <c r="K28" s="180">
        <f>SUM(I28/J28)</f>
        <v>0</v>
      </c>
      <c r="L28" s="136">
        <v>0</v>
      </c>
      <c r="M28" s="135">
        <v>0</v>
      </c>
      <c r="N28" s="131"/>
      <c r="O28" s="134"/>
      <c r="P28" s="135"/>
      <c r="Q28" s="133"/>
      <c r="R28" s="136"/>
      <c r="S28" s="135"/>
      <c r="T28" s="131"/>
      <c r="U28" s="134"/>
      <c r="V28" s="135"/>
      <c r="W28" s="133"/>
      <c r="X28" s="136"/>
      <c r="Y28" s="135"/>
      <c r="Z28" s="131"/>
      <c r="AA28" s="134"/>
      <c r="AB28" s="135"/>
      <c r="AC28" s="133"/>
      <c r="AD28" s="136"/>
      <c r="AE28" s="131"/>
      <c r="AF28" t="s">
        <v>19</v>
      </c>
    </row>
    <row r="29" spans="1:32" ht="18" customHeight="1" x14ac:dyDescent="0.25">
      <c r="A29" s="329">
        <v>321495</v>
      </c>
      <c r="B29" s="330" t="s">
        <v>264</v>
      </c>
      <c r="C29" s="130"/>
      <c r="D29" s="129">
        <f t="shared" si="0"/>
        <v>118008.6</v>
      </c>
      <c r="E29" s="131"/>
      <c r="F29" s="146"/>
      <c r="G29" s="133"/>
      <c r="H29" s="131"/>
      <c r="I29" s="134"/>
      <c r="J29" s="135"/>
      <c r="K29" s="180"/>
      <c r="L29" s="136"/>
      <c r="M29" s="135"/>
      <c r="N29" s="131"/>
      <c r="O29" s="134"/>
      <c r="P29" s="135"/>
      <c r="Q29" s="133"/>
      <c r="R29" s="136"/>
      <c r="S29" s="135"/>
      <c r="T29" s="131"/>
      <c r="U29" s="134"/>
      <c r="V29" s="135"/>
      <c r="W29" s="133"/>
      <c r="X29" s="136"/>
      <c r="Y29" s="376">
        <v>118008.6</v>
      </c>
      <c r="Z29" s="131"/>
      <c r="AA29" s="134"/>
      <c r="AB29" s="135"/>
      <c r="AC29" s="133"/>
      <c r="AD29" s="136"/>
      <c r="AE29" s="131"/>
    </row>
    <row r="30" spans="1:32" ht="18" customHeight="1" x14ac:dyDescent="0.25">
      <c r="A30" s="103" t="s">
        <v>165</v>
      </c>
      <c r="B30" s="105"/>
      <c r="C30" s="130">
        <f>SUM(F30,I30,L30,O30,R30,U30,X30,AA30)</f>
        <v>35000</v>
      </c>
      <c r="D30" s="129">
        <f t="shared" si="0"/>
        <v>25705.260000000002</v>
      </c>
      <c r="E30" s="409">
        <f>SUM(D30/C30)*100</f>
        <v>73.443600000000004</v>
      </c>
      <c r="F30" s="146"/>
      <c r="G30" s="133">
        <f>SUM(G31:G35)</f>
        <v>0</v>
      </c>
      <c r="H30" s="131"/>
      <c r="I30" s="134">
        <v>3000</v>
      </c>
      <c r="J30" s="135">
        <f>SUM(J31:J35)</f>
        <v>1495.88</v>
      </c>
      <c r="K30" s="409">
        <f>SUM(J30/I30)*100</f>
        <v>49.862666666666669</v>
      </c>
      <c r="L30" s="136">
        <v>23000</v>
      </c>
      <c r="M30" s="135">
        <f>SUM(M31:M35)</f>
        <v>21777.97</v>
      </c>
      <c r="N30" s="409">
        <f>SUM(M30/L30)*100</f>
        <v>94.686826086956515</v>
      </c>
      <c r="O30" s="134"/>
      <c r="P30" s="135">
        <f>SUM(P31:P35)</f>
        <v>0</v>
      </c>
      <c r="Q30" s="133"/>
      <c r="R30" s="136"/>
      <c r="S30" s="135">
        <f>SUM(S31:S35)</f>
        <v>0</v>
      </c>
      <c r="T30" s="131"/>
      <c r="U30" s="134"/>
      <c r="V30" s="135">
        <f>SUM(V31:V35)</f>
        <v>0</v>
      </c>
      <c r="W30" s="133"/>
      <c r="X30" s="136">
        <v>9000</v>
      </c>
      <c r="Y30" s="135">
        <f>SUM(Y31:Y35)</f>
        <v>2431.41</v>
      </c>
      <c r="Z30" s="409">
        <f>SUM(Y30/X30)*100</f>
        <v>27.015666666666664</v>
      </c>
      <c r="AA30" s="134"/>
      <c r="AB30" s="135">
        <f>SUM(AB31:AB35)</f>
        <v>0</v>
      </c>
      <c r="AC30" s="133"/>
      <c r="AD30" s="136"/>
      <c r="AE30" s="131">
        <f>SUM(AE31:AE35)</f>
        <v>0</v>
      </c>
    </row>
    <row r="31" spans="1:32" ht="18" customHeight="1" x14ac:dyDescent="0.25">
      <c r="A31" s="103">
        <v>322110</v>
      </c>
      <c r="B31" s="106" t="s">
        <v>34</v>
      </c>
      <c r="C31" s="138"/>
      <c r="D31" s="137">
        <f t="shared" si="0"/>
        <v>5584.6</v>
      </c>
      <c r="E31" s="138"/>
      <c r="F31" s="151"/>
      <c r="G31" s="140"/>
      <c r="H31" s="141"/>
      <c r="I31" s="142"/>
      <c r="J31" s="143"/>
      <c r="K31" s="181"/>
      <c r="L31" s="464"/>
      <c r="M31" s="143">
        <v>5584.6</v>
      </c>
      <c r="N31" s="141"/>
      <c r="O31" s="142"/>
      <c r="P31" s="143"/>
      <c r="Q31" s="140"/>
      <c r="R31" s="144"/>
      <c r="S31" s="143"/>
      <c r="T31" s="141"/>
      <c r="U31" s="142"/>
      <c r="V31" s="143"/>
      <c r="W31" s="140"/>
      <c r="X31" s="144"/>
      <c r="Y31" s="143"/>
      <c r="Z31" s="141"/>
      <c r="AA31" s="142"/>
      <c r="AB31" s="143"/>
      <c r="AC31" s="140"/>
      <c r="AD31" s="144"/>
      <c r="AE31" s="141"/>
    </row>
    <row r="32" spans="1:32" ht="18" customHeight="1" x14ac:dyDescent="0.25">
      <c r="A32" s="103">
        <v>3221103</v>
      </c>
      <c r="B32" s="106" t="s">
        <v>272</v>
      </c>
      <c r="C32" s="138"/>
      <c r="D32" s="137">
        <f t="shared" si="0"/>
        <v>589.23</v>
      </c>
      <c r="E32" s="138"/>
      <c r="F32" s="151"/>
      <c r="G32" s="140"/>
      <c r="H32" s="141"/>
      <c r="I32" s="142"/>
      <c r="J32" s="143"/>
      <c r="K32" s="181"/>
      <c r="L32" s="466"/>
      <c r="M32" s="143"/>
      <c r="N32" s="141"/>
      <c r="O32" s="142"/>
      <c r="P32" s="143"/>
      <c r="Q32" s="140"/>
      <c r="R32" s="144"/>
      <c r="S32" s="143"/>
      <c r="T32" s="141"/>
      <c r="U32" s="142"/>
      <c r="V32" s="143"/>
      <c r="W32" s="140"/>
      <c r="X32" s="144"/>
      <c r="Y32" s="143">
        <v>589.23</v>
      </c>
      <c r="Z32" s="141"/>
      <c r="AA32" s="142"/>
      <c r="AB32" s="143"/>
      <c r="AC32" s="140"/>
      <c r="AD32" s="144"/>
      <c r="AE32" s="141"/>
    </row>
    <row r="33" spans="1:31" ht="18" customHeight="1" x14ac:dyDescent="0.25">
      <c r="A33" s="103">
        <v>322111</v>
      </c>
      <c r="B33" s="106" t="s">
        <v>95</v>
      </c>
      <c r="C33" s="138"/>
      <c r="D33" s="137">
        <f t="shared" si="0"/>
        <v>17689.25</v>
      </c>
      <c r="E33" s="138"/>
      <c r="F33" s="151"/>
      <c r="G33" s="140"/>
      <c r="H33" s="141"/>
      <c r="I33" s="142"/>
      <c r="J33" s="143">
        <v>1495.88</v>
      </c>
      <c r="K33" s="181"/>
      <c r="L33" s="466"/>
      <c r="M33" s="143">
        <v>16193.37</v>
      </c>
      <c r="N33" s="141"/>
      <c r="O33" s="142"/>
      <c r="P33" s="143"/>
      <c r="Q33" s="140"/>
      <c r="R33" s="144"/>
      <c r="S33" s="143"/>
      <c r="T33" s="141"/>
      <c r="U33" s="142"/>
      <c r="V33" s="143"/>
      <c r="W33" s="140"/>
      <c r="X33" s="144"/>
      <c r="Y33" s="143"/>
      <c r="Z33" s="141"/>
      <c r="AA33" s="142"/>
      <c r="AB33" s="143"/>
      <c r="AC33" s="140"/>
      <c r="AD33" s="144"/>
      <c r="AE33" s="141"/>
    </row>
    <row r="34" spans="1:31" ht="18" customHeight="1" x14ac:dyDescent="0.25">
      <c r="A34" s="103">
        <v>3221113</v>
      </c>
      <c r="B34" s="107" t="s">
        <v>39</v>
      </c>
      <c r="C34" s="138"/>
      <c r="D34" s="137">
        <f t="shared" si="0"/>
        <v>1546.25</v>
      </c>
      <c r="E34" s="138"/>
      <c r="F34" s="151"/>
      <c r="G34" s="140"/>
      <c r="H34" s="141"/>
      <c r="I34" s="142"/>
      <c r="J34" s="143"/>
      <c r="K34" s="181"/>
      <c r="L34" s="466"/>
      <c r="M34" s="143"/>
      <c r="N34" s="141"/>
      <c r="O34" s="142"/>
      <c r="P34" s="143"/>
      <c r="Q34" s="140"/>
      <c r="R34" s="144"/>
      <c r="S34" s="143"/>
      <c r="T34" s="141"/>
      <c r="U34" s="142"/>
      <c r="V34" s="143"/>
      <c r="W34" s="140"/>
      <c r="X34" s="144"/>
      <c r="Y34" s="143">
        <v>1546.25</v>
      </c>
      <c r="Z34" s="141"/>
      <c r="AA34" s="142"/>
      <c r="AB34" s="143"/>
      <c r="AC34" s="140"/>
      <c r="AD34" s="144"/>
      <c r="AE34" s="141"/>
    </row>
    <row r="35" spans="1:31" ht="18" customHeight="1" x14ac:dyDescent="0.25">
      <c r="A35" s="103">
        <v>3221105</v>
      </c>
      <c r="B35" s="107" t="s">
        <v>265</v>
      </c>
      <c r="C35" s="138"/>
      <c r="D35" s="137">
        <f t="shared" si="0"/>
        <v>295.93</v>
      </c>
      <c r="E35" s="138"/>
      <c r="F35" s="151"/>
      <c r="G35" s="140"/>
      <c r="H35" s="141"/>
      <c r="I35" s="142"/>
      <c r="J35" s="143"/>
      <c r="K35" s="181"/>
      <c r="L35" s="466"/>
      <c r="M35" s="143"/>
      <c r="N35" s="141"/>
      <c r="O35" s="142"/>
      <c r="P35" s="143"/>
      <c r="Q35" s="140"/>
      <c r="R35" s="144"/>
      <c r="S35" s="143"/>
      <c r="T35" s="141"/>
      <c r="U35" s="142"/>
      <c r="V35" s="143"/>
      <c r="W35" s="140"/>
      <c r="X35" s="144"/>
      <c r="Y35" s="375">
        <v>295.93</v>
      </c>
      <c r="Z35" s="141"/>
      <c r="AA35" s="142"/>
      <c r="AB35" s="143"/>
      <c r="AC35" s="140"/>
      <c r="AD35" s="144"/>
      <c r="AE35" s="141"/>
    </row>
    <row r="36" spans="1:31" ht="18" customHeight="1" x14ac:dyDescent="0.25">
      <c r="A36" s="444" t="s">
        <v>164</v>
      </c>
      <c r="B36" s="445"/>
      <c r="C36" s="130">
        <f>SUM(F36,I36,L36,O36,R36,U36,X36,AA36)</f>
        <v>22418.42</v>
      </c>
      <c r="D36" s="129">
        <f t="shared" si="0"/>
        <v>18882.18</v>
      </c>
      <c r="E36" s="409">
        <f>SUM(D36/C36)*100</f>
        <v>84.226185431444335</v>
      </c>
      <c r="F36" s="384">
        <v>1067.1600000000001</v>
      </c>
      <c r="G36" s="133">
        <f>SUM(G37:G43)</f>
        <v>1067.1600000000001</v>
      </c>
      <c r="H36" s="131">
        <f>SUM(G36/F36)</f>
        <v>1</v>
      </c>
      <c r="I36" s="134">
        <v>0</v>
      </c>
      <c r="J36" s="135">
        <f t="shared" ref="J36:AE36" si="3">SUM(J37:J43)</f>
        <v>0</v>
      </c>
      <c r="K36" s="182"/>
      <c r="L36" s="136">
        <v>17000</v>
      </c>
      <c r="M36" s="135">
        <f>SUM(M37:M43)</f>
        <v>16986.02</v>
      </c>
      <c r="N36" s="409">
        <f>SUM(M36/L36)*100</f>
        <v>99.917764705882348</v>
      </c>
      <c r="O36" s="134">
        <v>0</v>
      </c>
      <c r="P36" s="135">
        <f t="shared" si="3"/>
        <v>480</v>
      </c>
      <c r="Q36" s="131">
        <v>0</v>
      </c>
      <c r="R36" s="136"/>
      <c r="S36" s="135">
        <f t="shared" si="3"/>
        <v>0</v>
      </c>
      <c r="T36" s="131"/>
      <c r="U36" s="134"/>
      <c r="V36" s="135">
        <f t="shared" si="3"/>
        <v>0</v>
      </c>
      <c r="W36" s="133"/>
      <c r="X36" s="136"/>
      <c r="Y36" s="135">
        <f t="shared" si="3"/>
        <v>349</v>
      </c>
      <c r="Z36" s="131"/>
      <c r="AA36" s="134">
        <v>4351.26</v>
      </c>
      <c r="AB36" s="135">
        <f t="shared" si="3"/>
        <v>0</v>
      </c>
      <c r="AC36" s="133"/>
      <c r="AD36" s="136"/>
      <c r="AE36" s="131">
        <f t="shared" si="3"/>
        <v>0</v>
      </c>
    </row>
    <row r="37" spans="1:31" ht="18" customHeight="1" x14ac:dyDescent="0.25">
      <c r="A37" s="100">
        <v>32212</v>
      </c>
      <c r="B37" s="101" t="s">
        <v>5</v>
      </c>
      <c r="C37" s="138"/>
      <c r="D37" s="137">
        <f t="shared" si="0"/>
        <v>5878.18</v>
      </c>
      <c r="E37" s="138"/>
      <c r="F37" s="139"/>
      <c r="G37" s="140">
        <v>179.16</v>
      </c>
      <c r="H37" s="141"/>
      <c r="I37" s="142"/>
      <c r="J37" s="143"/>
      <c r="K37" s="181"/>
      <c r="L37" s="464"/>
      <c r="M37" s="143">
        <v>5219.0200000000004</v>
      </c>
      <c r="N37" s="141"/>
      <c r="O37" s="142"/>
      <c r="P37" s="143">
        <v>480</v>
      </c>
      <c r="Q37" s="140"/>
      <c r="R37" s="144"/>
      <c r="S37" s="143"/>
      <c r="T37" s="141"/>
      <c r="U37" s="142"/>
      <c r="V37" s="143"/>
      <c r="W37" s="140"/>
      <c r="X37" s="144"/>
      <c r="Y37" s="143"/>
      <c r="Z37" s="141"/>
      <c r="AA37" s="142"/>
      <c r="AB37" s="143"/>
      <c r="AC37" s="140"/>
      <c r="AD37" s="144"/>
      <c r="AE37" s="141"/>
    </row>
    <row r="38" spans="1:31" ht="18" customHeight="1" x14ac:dyDescent="0.25">
      <c r="A38" s="100">
        <v>322123</v>
      </c>
      <c r="B38" s="101" t="s">
        <v>40</v>
      </c>
      <c r="C38" s="138"/>
      <c r="D38" s="137">
        <f t="shared" si="0"/>
        <v>0</v>
      </c>
      <c r="E38" s="138"/>
      <c r="F38" s="139"/>
      <c r="G38" s="140"/>
      <c r="H38" s="141"/>
      <c r="I38" s="142"/>
      <c r="J38" s="143"/>
      <c r="K38" s="181"/>
      <c r="L38" s="466"/>
      <c r="M38" s="143"/>
      <c r="N38" s="141"/>
      <c r="O38" s="142"/>
      <c r="P38" s="143"/>
      <c r="Q38" s="140"/>
      <c r="R38" s="144"/>
      <c r="S38" s="143"/>
      <c r="T38" s="141"/>
      <c r="U38" s="142"/>
      <c r="V38" s="143"/>
      <c r="W38" s="140"/>
      <c r="X38" s="144"/>
      <c r="Y38" s="143"/>
      <c r="Z38" s="141"/>
      <c r="AA38" s="142"/>
      <c r="AB38" s="143"/>
      <c r="AC38" s="140"/>
      <c r="AD38" s="144"/>
      <c r="AE38" s="141"/>
    </row>
    <row r="39" spans="1:31" ht="18" customHeight="1" x14ac:dyDescent="0.25">
      <c r="A39" s="100">
        <v>32214</v>
      </c>
      <c r="B39" s="101" t="s">
        <v>6</v>
      </c>
      <c r="C39" s="138"/>
      <c r="D39" s="137">
        <f t="shared" si="0"/>
        <v>6010.57</v>
      </c>
      <c r="E39" s="138"/>
      <c r="F39" s="139"/>
      <c r="G39" s="140"/>
      <c r="H39" s="141"/>
      <c r="I39" s="142"/>
      <c r="J39" s="143"/>
      <c r="K39" s="181"/>
      <c r="L39" s="466"/>
      <c r="M39" s="143">
        <v>6010.57</v>
      </c>
      <c r="N39" s="141"/>
      <c r="O39" s="142"/>
      <c r="P39" s="143"/>
      <c r="Q39" s="140"/>
      <c r="R39" s="144"/>
      <c r="S39" s="143"/>
      <c r="T39" s="141"/>
      <c r="U39" s="142"/>
      <c r="V39" s="143"/>
      <c r="W39" s="140"/>
      <c r="X39" s="144"/>
      <c r="Y39" s="143"/>
      <c r="Z39" s="141"/>
      <c r="AA39" s="142"/>
      <c r="AB39" s="143"/>
      <c r="AC39" s="140"/>
      <c r="AD39" s="144"/>
      <c r="AE39" s="141"/>
    </row>
    <row r="40" spans="1:31" ht="18" customHeight="1" x14ac:dyDescent="0.25">
      <c r="A40" s="100">
        <v>32216</v>
      </c>
      <c r="B40" s="101" t="s">
        <v>21</v>
      </c>
      <c r="C40" s="138"/>
      <c r="D40" s="137">
        <f t="shared" si="0"/>
        <v>5225.9799999999996</v>
      </c>
      <c r="E40" s="138"/>
      <c r="F40" s="139"/>
      <c r="G40" s="140"/>
      <c r="H40" s="141"/>
      <c r="I40" s="142"/>
      <c r="J40" s="143"/>
      <c r="K40" s="181"/>
      <c r="L40" s="466"/>
      <c r="M40" s="143">
        <v>5225.9799999999996</v>
      </c>
      <c r="N40" s="141"/>
      <c r="O40" s="142"/>
      <c r="P40" s="143"/>
      <c r="Q40" s="140"/>
      <c r="R40" s="144"/>
      <c r="S40" s="143"/>
      <c r="T40" s="141"/>
      <c r="U40" s="142"/>
      <c r="V40" s="143"/>
      <c r="W40" s="140"/>
      <c r="X40" s="144"/>
      <c r="Y40" s="143"/>
      <c r="Z40" s="141"/>
      <c r="AA40" s="142"/>
      <c r="AB40" s="143"/>
      <c r="AC40" s="140"/>
      <c r="AD40" s="144"/>
      <c r="AE40" s="141"/>
    </row>
    <row r="41" spans="1:31" ht="18" customHeight="1" x14ac:dyDescent="0.25">
      <c r="A41" s="100">
        <v>322163</v>
      </c>
      <c r="B41" s="101" t="s">
        <v>55</v>
      </c>
      <c r="C41" s="138"/>
      <c r="D41" s="137">
        <f t="shared" si="0"/>
        <v>0</v>
      </c>
      <c r="E41" s="138"/>
      <c r="F41" s="139"/>
      <c r="G41" s="140"/>
      <c r="H41" s="141"/>
      <c r="I41" s="142"/>
      <c r="J41" s="143"/>
      <c r="K41" s="181"/>
      <c r="L41" s="466"/>
      <c r="M41" s="143"/>
      <c r="N41" s="141"/>
      <c r="O41" s="142"/>
      <c r="P41" s="143"/>
      <c r="Q41" s="140"/>
      <c r="R41" s="144"/>
      <c r="S41" s="143"/>
      <c r="T41" s="141"/>
      <c r="U41" s="142"/>
      <c r="V41" s="143"/>
      <c r="W41" s="140"/>
      <c r="X41" s="144"/>
      <c r="Y41" s="143"/>
      <c r="Z41" s="141"/>
      <c r="AA41" s="142"/>
      <c r="AB41" s="143"/>
      <c r="AC41" s="140"/>
      <c r="AD41" s="144"/>
      <c r="AE41" s="141"/>
    </row>
    <row r="42" spans="1:31" ht="18" customHeight="1" x14ac:dyDescent="0.25">
      <c r="A42" s="100">
        <v>322193</v>
      </c>
      <c r="B42" s="101" t="s">
        <v>62</v>
      </c>
      <c r="C42" s="138"/>
      <c r="D42" s="137">
        <f t="shared" si="0"/>
        <v>349</v>
      </c>
      <c r="E42" s="138"/>
      <c r="F42" s="145"/>
      <c r="G42" s="140"/>
      <c r="H42" s="141"/>
      <c r="I42" s="142"/>
      <c r="J42" s="143"/>
      <c r="K42" s="181"/>
      <c r="L42" s="466"/>
      <c r="M42" s="143"/>
      <c r="N42" s="141"/>
      <c r="O42" s="142"/>
      <c r="P42" s="143"/>
      <c r="Q42" s="140"/>
      <c r="R42" s="144"/>
      <c r="S42" s="143"/>
      <c r="T42" s="141"/>
      <c r="U42" s="142"/>
      <c r="V42" s="143"/>
      <c r="W42" s="140"/>
      <c r="X42" s="144"/>
      <c r="Y42" s="143">
        <v>349</v>
      </c>
      <c r="Z42" s="141"/>
      <c r="AA42" s="142"/>
      <c r="AB42" s="143"/>
      <c r="AC42" s="140"/>
      <c r="AD42" s="144"/>
      <c r="AE42" s="141"/>
    </row>
    <row r="43" spans="1:31" ht="18" customHeight="1" x14ac:dyDescent="0.25">
      <c r="A43" s="100">
        <v>32219</v>
      </c>
      <c r="B43" s="101" t="s">
        <v>75</v>
      </c>
      <c r="C43" s="149"/>
      <c r="D43" s="137">
        <f t="shared" si="0"/>
        <v>1418.45</v>
      </c>
      <c r="E43" s="138"/>
      <c r="F43" s="139"/>
      <c r="G43" s="140">
        <v>888</v>
      </c>
      <c r="H43" s="141"/>
      <c r="I43" s="142"/>
      <c r="J43" s="143"/>
      <c r="K43" s="181"/>
      <c r="L43" s="465"/>
      <c r="M43" s="143">
        <v>530.45000000000005</v>
      </c>
      <c r="N43" s="141"/>
      <c r="O43" s="142"/>
      <c r="P43" s="143"/>
      <c r="Q43" s="140"/>
      <c r="R43" s="144"/>
      <c r="S43" s="143"/>
      <c r="T43" s="141"/>
      <c r="U43" s="142"/>
      <c r="V43" s="143"/>
      <c r="W43" s="140"/>
      <c r="X43" s="144"/>
      <c r="Y43" s="143"/>
      <c r="Z43" s="141"/>
      <c r="AA43" s="142"/>
      <c r="AB43" s="143"/>
      <c r="AC43" s="140"/>
      <c r="AD43" s="144"/>
      <c r="AE43" s="141"/>
    </row>
    <row r="44" spans="1:31" ht="18" customHeight="1" x14ac:dyDescent="0.25">
      <c r="A44" s="444" t="s">
        <v>163</v>
      </c>
      <c r="B44" s="445"/>
      <c r="C44" s="152">
        <f>SUM(F44,I44,L44,O44,R44,U44,X44,AA44)</f>
        <v>21000</v>
      </c>
      <c r="D44" s="129">
        <f t="shared" si="0"/>
        <v>24403.210000000003</v>
      </c>
      <c r="E44" s="409">
        <f>SUM(D44/C44)*100</f>
        <v>116.20576190476193</v>
      </c>
      <c r="F44" s="132"/>
      <c r="G44" s="133">
        <f>SUM(G45:G46)</f>
        <v>0</v>
      </c>
      <c r="H44" s="131"/>
      <c r="I44" s="134">
        <v>1000</v>
      </c>
      <c r="J44" s="135">
        <f t="shared" ref="J44:AE44" si="4">SUM(J45:J46)</f>
        <v>736.5</v>
      </c>
      <c r="K44" s="409">
        <f>SUM(J44/I44)*100</f>
        <v>73.650000000000006</v>
      </c>
      <c r="L44" s="136">
        <v>20000</v>
      </c>
      <c r="M44" s="135">
        <f>SUM(M45:M57)</f>
        <v>20012.650000000001</v>
      </c>
      <c r="N44" s="409">
        <f>SUM(M44/L44)*100</f>
        <v>100.06325000000001</v>
      </c>
      <c r="O44" s="134"/>
      <c r="P44" s="135">
        <f t="shared" si="4"/>
        <v>0</v>
      </c>
      <c r="Q44" s="133"/>
      <c r="R44" s="136">
        <v>0</v>
      </c>
      <c r="S44" s="135">
        <f>SUM(S45:S57)</f>
        <v>3104.06</v>
      </c>
      <c r="T44" s="378">
        <v>0</v>
      </c>
      <c r="U44" s="134"/>
      <c r="V44" s="135">
        <f t="shared" si="4"/>
        <v>0</v>
      </c>
      <c r="W44" s="133"/>
      <c r="X44" s="136"/>
      <c r="Y44" s="135">
        <f>SUM(Y45:Y57)</f>
        <v>550</v>
      </c>
      <c r="Z44" s="131"/>
      <c r="AA44" s="134"/>
      <c r="AB44" s="135">
        <f t="shared" si="4"/>
        <v>0</v>
      </c>
      <c r="AC44" s="133"/>
      <c r="AD44" s="136"/>
      <c r="AE44" s="131">
        <f t="shared" si="4"/>
        <v>0</v>
      </c>
    </row>
    <row r="45" spans="1:31" ht="18" customHeight="1" x14ac:dyDescent="0.25">
      <c r="A45" s="100">
        <v>32221</v>
      </c>
      <c r="B45" s="101" t="s">
        <v>24</v>
      </c>
      <c r="C45" s="138"/>
      <c r="D45" s="137">
        <f t="shared" si="0"/>
        <v>4350.13</v>
      </c>
      <c r="E45" s="138"/>
      <c r="F45" s="153"/>
      <c r="G45" s="140"/>
      <c r="H45" s="141"/>
      <c r="I45" s="142"/>
      <c r="J45" s="143">
        <v>736.5</v>
      </c>
      <c r="K45" s="181"/>
      <c r="L45" s="394"/>
      <c r="M45" s="143">
        <v>3613.63</v>
      </c>
      <c r="N45" s="141"/>
      <c r="O45" s="142"/>
      <c r="P45" s="143"/>
      <c r="Q45" s="140"/>
      <c r="R45" s="144"/>
      <c r="S45" s="143"/>
      <c r="T45" s="141"/>
      <c r="U45" s="142"/>
      <c r="V45" s="143"/>
      <c r="W45" s="140"/>
      <c r="X45" s="144"/>
      <c r="Y45" s="143"/>
      <c r="Z45" s="141"/>
      <c r="AA45" s="142"/>
      <c r="AB45" s="143"/>
      <c r="AC45" s="140"/>
      <c r="AD45" s="144"/>
      <c r="AE45" s="141"/>
    </row>
    <row r="46" spans="1:31" ht="18" customHeight="1" x14ac:dyDescent="0.25">
      <c r="A46" s="100">
        <v>32222</v>
      </c>
      <c r="B46" s="101" t="s">
        <v>252</v>
      </c>
      <c r="C46" s="138"/>
      <c r="D46" s="137">
        <f t="shared" si="0"/>
        <v>297.99</v>
      </c>
      <c r="E46" s="138"/>
      <c r="F46" s="154"/>
      <c r="G46" s="140">
        <f>SUM(G47:G57)</f>
        <v>0</v>
      </c>
      <c r="H46" s="141"/>
      <c r="I46" s="142"/>
      <c r="J46" s="143">
        <f>SUM(J47:J57)</f>
        <v>0</v>
      </c>
      <c r="K46" s="181"/>
      <c r="L46" s="395"/>
      <c r="M46" s="143">
        <v>297.99</v>
      </c>
      <c r="N46" s="141"/>
      <c r="O46" s="142"/>
      <c r="P46" s="143">
        <f>SUM(P47:P57)</f>
        <v>0</v>
      </c>
      <c r="Q46" s="140"/>
      <c r="R46" s="144"/>
      <c r="S46" s="143"/>
      <c r="T46" s="141"/>
      <c r="U46" s="142"/>
      <c r="V46" s="143">
        <f>SUM(V47:V57)</f>
        <v>0</v>
      </c>
      <c r="W46" s="140"/>
      <c r="X46" s="144"/>
      <c r="Y46" s="143"/>
      <c r="Z46" s="141"/>
      <c r="AA46" s="142"/>
      <c r="AB46" s="143">
        <f>SUM(AB47:AB57)</f>
        <v>0</v>
      </c>
      <c r="AC46" s="140"/>
      <c r="AD46" s="144"/>
      <c r="AE46" s="141">
        <f>SUM(AE47:AE57)</f>
        <v>0</v>
      </c>
    </row>
    <row r="47" spans="1:31" ht="18" customHeight="1" x14ac:dyDescent="0.25">
      <c r="A47" s="108">
        <v>322220</v>
      </c>
      <c r="B47" s="101" t="s">
        <v>96</v>
      </c>
      <c r="C47" s="138"/>
      <c r="D47" s="137">
        <f t="shared" si="0"/>
        <v>1000.67</v>
      </c>
      <c r="E47" s="138"/>
      <c r="F47" s="153"/>
      <c r="G47" s="140"/>
      <c r="H47" s="141"/>
      <c r="I47" s="142"/>
      <c r="J47" s="143"/>
      <c r="K47" s="181"/>
      <c r="L47" s="395"/>
      <c r="M47" s="143">
        <v>1000.67</v>
      </c>
      <c r="N47" s="141"/>
      <c r="O47" s="142"/>
      <c r="P47" s="143"/>
      <c r="Q47" s="140"/>
      <c r="R47" s="144"/>
      <c r="S47" s="143"/>
      <c r="T47" s="141"/>
      <c r="U47" s="142"/>
      <c r="V47" s="143"/>
      <c r="W47" s="140"/>
      <c r="X47" s="144"/>
      <c r="Y47" s="143"/>
      <c r="Z47" s="141"/>
      <c r="AA47" s="142"/>
      <c r="AB47" s="143"/>
      <c r="AC47" s="140"/>
      <c r="AD47" s="144"/>
      <c r="AE47" s="141"/>
    </row>
    <row r="48" spans="1:31" ht="18" customHeight="1" x14ac:dyDescent="0.25">
      <c r="A48" s="108">
        <v>322221</v>
      </c>
      <c r="B48" s="101" t="s">
        <v>97</v>
      </c>
      <c r="C48" s="138"/>
      <c r="D48" s="137">
        <f t="shared" si="0"/>
        <v>3419.29</v>
      </c>
      <c r="E48" s="138"/>
      <c r="F48" s="153"/>
      <c r="G48" s="140"/>
      <c r="H48" s="141"/>
      <c r="I48" s="142"/>
      <c r="J48" s="143"/>
      <c r="K48" s="181"/>
      <c r="L48" s="395"/>
      <c r="M48" s="143">
        <v>315.23</v>
      </c>
      <c r="N48" s="141"/>
      <c r="O48" s="142"/>
      <c r="P48" s="143"/>
      <c r="Q48" s="140"/>
      <c r="R48" s="144"/>
      <c r="S48" s="143">
        <v>3104.06</v>
      </c>
      <c r="T48" s="141"/>
      <c r="U48" s="142"/>
      <c r="V48" s="143"/>
      <c r="W48" s="140"/>
      <c r="X48" s="144"/>
      <c r="Y48" s="143"/>
      <c r="Z48" s="141"/>
      <c r="AA48" s="142"/>
      <c r="AB48" s="143"/>
      <c r="AC48" s="140"/>
      <c r="AD48" s="144"/>
      <c r="AE48" s="141"/>
    </row>
    <row r="49" spans="1:31" ht="18" customHeight="1" x14ac:dyDescent="0.25">
      <c r="A49" s="108">
        <v>322222</v>
      </c>
      <c r="B49" s="101" t="s">
        <v>98</v>
      </c>
      <c r="C49" s="138"/>
      <c r="D49" s="137">
        <f t="shared" si="0"/>
        <v>8100.43</v>
      </c>
      <c r="E49" s="138"/>
      <c r="F49" s="153"/>
      <c r="G49" s="140"/>
      <c r="H49" s="141"/>
      <c r="I49" s="142"/>
      <c r="J49" s="143"/>
      <c r="K49" s="181"/>
      <c r="L49" s="395"/>
      <c r="M49" s="143">
        <v>8100.43</v>
      </c>
      <c r="N49" s="141"/>
      <c r="O49" s="142"/>
      <c r="P49" s="143"/>
      <c r="Q49" s="140"/>
      <c r="R49" s="144"/>
      <c r="S49" s="143"/>
      <c r="T49" s="141"/>
      <c r="U49" s="142"/>
      <c r="V49" s="143"/>
      <c r="W49" s="140"/>
      <c r="X49" s="144"/>
      <c r="Y49" s="143"/>
      <c r="Z49" s="141"/>
      <c r="AA49" s="142"/>
      <c r="AB49" s="143"/>
      <c r="AC49" s="140"/>
      <c r="AD49" s="144"/>
      <c r="AE49" s="141"/>
    </row>
    <row r="50" spans="1:31" ht="18" customHeight="1" x14ac:dyDescent="0.25">
      <c r="A50" s="108">
        <v>322223</v>
      </c>
      <c r="B50" s="101" t="s">
        <v>56</v>
      </c>
      <c r="C50" s="138"/>
      <c r="D50" s="137">
        <f t="shared" si="0"/>
        <v>550</v>
      </c>
      <c r="E50" s="138"/>
      <c r="F50" s="153" t="s">
        <v>19</v>
      </c>
      <c r="G50" s="140"/>
      <c r="H50" s="141"/>
      <c r="I50" s="142"/>
      <c r="J50" s="143"/>
      <c r="K50" s="181"/>
      <c r="L50" s="395"/>
      <c r="M50" s="143" t="s">
        <v>19</v>
      </c>
      <c r="N50" s="141"/>
      <c r="O50" s="142"/>
      <c r="P50" s="143"/>
      <c r="Q50" s="140"/>
      <c r="R50" s="144"/>
      <c r="S50" s="143"/>
      <c r="T50" s="141"/>
      <c r="U50" s="142"/>
      <c r="V50" s="143"/>
      <c r="W50" s="140"/>
      <c r="X50" s="144"/>
      <c r="Y50" s="143">
        <v>550</v>
      </c>
      <c r="Z50" s="141"/>
      <c r="AA50" s="142"/>
      <c r="AB50" s="143"/>
      <c r="AC50" s="140"/>
      <c r="AD50" s="144"/>
      <c r="AE50" s="141"/>
    </row>
    <row r="51" spans="1:31" ht="18" customHeight="1" x14ac:dyDescent="0.25">
      <c r="A51" s="108">
        <v>322224</v>
      </c>
      <c r="B51" s="101" t="s">
        <v>99</v>
      </c>
      <c r="C51" s="138"/>
      <c r="D51" s="137">
        <f t="shared" si="0"/>
        <v>1575.7</v>
      </c>
      <c r="E51" s="138"/>
      <c r="F51" s="153"/>
      <c r="G51" s="140"/>
      <c r="H51" s="141"/>
      <c r="I51" s="142"/>
      <c r="J51" s="143"/>
      <c r="K51" s="181"/>
      <c r="L51" s="395"/>
      <c r="M51" s="143">
        <v>1575.7</v>
      </c>
      <c r="N51" s="141"/>
      <c r="O51" s="142"/>
      <c r="P51" s="143"/>
      <c r="Q51" s="140"/>
      <c r="R51" s="144"/>
      <c r="S51" s="143"/>
      <c r="T51" s="141"/>
      <c r="U51" s="142"/>
      <c r="V51" s="143"/>
      <c r="W51" s="140"/>
      <c r="X51" s="144"/>
      <c r="Y51" s="143"/>
      <c r="Z51" s="141"/>
      <c r="AA51" s="142"/>
      <c r="AB51" s="143"/>
      <c r="AC51" s="140"/>
      <c r="AD51" s="144"/>
      <c r="AE51" s="141"/>
    </row>
    <row r="52" spans="1:31" ht="12.95" customHeight="1" x14ac:dyDescent="0.25">
      <c r="A52" s="431" t="s">
        <v>91</v>
      </c>
      <c r="B52" s="432"/>
      <c r="C52" s="437" t="s">
        <v>149</v>
      </c>
      <c r="D52" s="440" t="s">
        <v>139</v>
      </c>
      <c r="E52" s="420" t="s">
        <v>137</v>
      </c>
      <c r="F52" s="426" t="s">
        <v>140</v>
      </c>
      <c r="G52" s="422"/>
      <c r="H52" s="420" t="s">
        <v>137</v>
      </c>
      <c r="I52" s="422" t="s">
        <v>141</v>
      </c>
      <c r="J52" s="423"/>
      <c r="K52" s="424" t="s">
        <v>137</v>
      </c>
      <c r="L52" s="426" t="s">
        <v>142</v>
      </c>
      <c r="M52" s="423"/>
      <c r="N52" s="420" t="s">
        <v>137</v>
      </c>
      <c r="O52" s="422" t="s">
        <v>143</v>
      </c>
      <c r="P52" s="423"/>
      <c r="Q52" s="424" t="s">
        <v>137</v>
      </c>
      <c r="R52" s="426" t="s">
        <v>144</v>
      </c>
      <c r="S52" s="423"/>
      <c r="T52" s="420" t="s">
        <v>137</v>
      </c>
      <c r="U52" s="422" t="s">
        <v>145</v>
      </c>
      <c r="V52" s="423"/>
      <c r="W52" s="424" t="s">
        <v>137</v>
      </c>
      <c r="X52" s="426" t="s">
        <v>258</v>
      </c>
      <c r="Y52" s="423"/>
      <c r="Z52" s="420" t="s">
        <v>137</v>
      </c>
      <c r="AA52" s="422" t="s">
        <v>147</v>
      </c>
      <c r="AB52" s="423"/>
      <c r="AC52" s="424" t="s">
        <v>137</v>
      </c>
      <c r="AD52" s="426" t="s">
        <v>148</v>
      </c>
      <c r="AE52" s="441"/>
    </row>
    <row r="53" spans="1:31" ht="12.95" customHeight="1" x14ac:dyDescent="0.25">
      <c r="A53" s="433"/>
      <c r="B53" s="434"/>
      <c r="C53" s="438"/>
      <c r="D53" s="440"/>
      <c r="E53" s="421"/>
      <c r="F53" s="426" t="s">
        <v>128</v>
      </c>
      <c r="G53" s="422"/>
      <c r="H53" s="421"/>
      <c r="I53" s="422" t="s">
        <v>129</v>
      </c>
      <c r="J53" s="423"/>
      <c r="K53" s="425"/>
      <c r="L53" s="426" t="s">
        <v>130</v>
      </c>
      <c r="M53" s="423"/>
      <c r="N53" s="421"/>
      <c r="O53" s="422" t="s">
        <v>131</v>
      </c>
      <c r="P53" s="423"/>
      <c r="Q53" s="425"/>
      <c r="R53" s="429" t="s">
        <v>132</v>
      </c>
      <c r="S53" s="430"/>
      <c r="T53" s="421"/>
      <c r="U53" s="416" t="s">
        <v>133</v>
      </c>
      <c r="V53" s="417"/>
      <c r="W53" s="425"/>
      <c r="X53" s="418" t="s">
        <v>134</v>
      </c>
      <c r="Y53" s="417"/>
      <c r="Z53" s="421"/>
      <c r="AA53" s="416" t="s">
        <v>135</v>
      </c>
      <c r="AB53" s="417"/>
      <c r="AC53" s="425"/>
      <c r="AD53" s="418" t="s">
        <v>136</v>
      </c>
      <c r="AE53" s="419"/>
    </row>
    <row r="54" spans="1:31" ht="12.95" customHeight="1" x14ac:dyDescent="0.25">
      <c r="A54" s="435"/>
      <c r="B54" s="436"/>
      <c r="C54" s="439"/>
      <c r="D54" s="440"/>
      <c r="E54" s="32" t="s">
        <v>138</v>
      </c>
      <c r="F54" s="31" t="s">
        <v>126</v>
      </c>
      <c r="G54" s="23" t="s">
        <v>127</v>
      </c>
      <c r="H54" s="32" t="s">
        <v>138</v>
      </c>
      <c r="I54" s="26" t="s">
        <v>126</v>
      </c>
      <c r="J54" s="7" t="s">
        <v>127</v>
      </c>
      <c r="K54" s="9" t="s">
        <v>138</v>
      </c>
      <c r="L54" s="31" t="s">
        <v>126</v>
      </c>
      <c r="M54" s="7" t="s">
        <v>127</v>
      </c>
      <c r="N54" s="32" t="s">
        <v>138</v>
      </c>
      <c r="O54" s="26" t="s">
        <v>126</v>
      </c>
      <c r="P54" s="7" t="s">
        <v>127</v>
      </c>
      <c r="Q54" s="23" t="s">
        <v>138</v>
      </c>
      <c r="R54" s="31" t="s">
        <v>126</v>
      </c>
      <c r="S54" s="7" t="s">
        <v>127</v>
      </c>
      <c r="T54" s="32" t="s">
        <v>138</v>
      </c>
      <c r="U54" s="26" t="s">
        <v>126</v>
      </c>
      <c r="V54" s="7" t="s">
        <v>127</v>
      </c>
      <c r="W54" s="23" t="s">
        <v>138</v>
      </c>
      <c r="X54" s="31" t="s">
        <v>126</v>
      </c>
      <c r="Y54" s="7" t="s">
        <v>127</v>
      </c>
      <c r="Z54" s="32" t="s">
        <v>138</v>
      </c>
      <c r="AA54" s="53" t="s">
        <v>126</v>
      </c>
      <c r="AB54" s="9" t="s">
        <v>127</v>
      </c>
      <c r="AC54" s="23" t="s">
        <v>138</v>
      </c>
      <c r="AD54" s="67" t="s">
        <v>247</v>
      </c>
      <c r="AE54" s="68" t="s">
        <v>127</v>
      </c>
    </row>
    <row r="55" spans="1:31" ht="18" customHeight="1" x14ac:dyDescent="0.25">
      <c r="A55" s="108">
        <v>322225</v>
      </c>
      <c r="B55" s="101" t="s">
        <v>100</v>
      </c>
      <c r="C55" s="138"/>
      <c r="D55" s="137">
        <f t="shared" si="0"/>
        <v>2597.09</v>
      </c>
      <c r="E55" s="138"/>
      <c r="F55" s="153"/>
      <c r="G55" s="140"/>
      <c r="H55" s="141"/>
      <c r="I55" s="142"/>
      <c r="J55" s="143"/>
      <c r="K55" s="181"/>
      <c r="L55" s="395"/>
      <c r="M55" s="143">
        <v>2597.09</v>
      </c>
      <c r="N55" s="141"/>
      <c r="O55" s="142"/>
      <c r="P55" s="143"/>
      <c r="Q55" s="140"/>
      <c r="R55" s="144"/>
      <c r="S55" s="143"/>
      <c r="T55" s="141"/>
      <c r="U55" s="142"/>
      <c r="V55" s="143"/>
      <c r="W55" s="140"/>
      <c r="X55" s="144"/>
      <c r="Y55" s="143"/>
      <c r="Z55" s="141"/>
      <c r="AA55" s="142"/>
      <c r="AB55" s="143"/>
      <c r="AC55" s="140"/>
      <c r="AD55" s="144"/>
      <c r="AE55" s="141"/>
    </row>
    <row r="56" spans="1:31" ht="18" customHeight="1" x14ac:dyDescent="0.25">
      <c r="A56" s="108">
        <v>322226</v>
      </c>
      <c r="B56" s="101" t="s">
        <v>101</v>
      </c>
      <c r="C56" s="138"/>
      <c r="D56" s="137">
        <f t="shared" si="0"/>
        <v>1816.91</v>
      </c>
      <c r="E56" s="138"/>
      <c r="F56" s="153"/>
      <c r="G56" s="140"/>
      <c r="H56" s="141"/>
      <c r="I56" s="142"/>
      <c r="J56" s="143"/>
      <c r="K56" s="181"/>
      <c r="L56" s="395"/>
      <c r="M56" s="143">
        <v>1816.91</v>
      </c>
      <c r="N56" s="141"/>
      <c r="O56" s="142"/>
      <c r="P56" s="143"/>
      <c r="Q56" s="140"/>
      <c r="R56" s="144"/>
      <c r="S56" s="143"/>
      <c r="T56" s="141"/>
      <c r="U56" s="142"/>
      <c r="V56" s="143"/>
      <c r="W56" s="140"/>
      <c r="X56" s="144"/>
      <c r="Y56" s="143"/>
      <c r="Z56" s="141"/>
      <c r="AA56" s="142"/>
      <c r="AB56" s="143"/>
      <c r="AC56" s="140"/>
      <c r="AD56" s="144"/>
      <c r="AE56" s="141"/>
    </row>
    <row r="57" spans="1:31" ht="18" customHeight="1" x14ac:dyDescent="0.25">
      <c r="A57" s="108">
        <v>32229</v>
      </c>
      <c r="B57" s="101" t="s">
        <v>42</v>
      </c>
      <c r="C57" s="138"/>
      <c r="D57" s="137">
        <f t="shared" si="0"/>
        <v>695</v>
      </c>
      <c r="E57" s="138"/>
      <c r="F57" s="153"/>
      <c r="G57" s="140"/>
      <c r="H57" s="141"/>
      <c r="I57" s="142"/>
      <c r="J57" s="143"/>
      <c r="K57" s="181"/>
      <c r="L57" s="396"/>
      <c r="M57" s="143">
        <v>695</v>
      </c>
      <c r="N57" s="141"/>
      <c r="O57" s="142"/>
      <c r="P57" s="143"/>
      <c r="Q57" s="140"/>
      <c r="R57" s="144"/>
      <c r="S57" s="143"/>
      <c r="T57" s="141"/>
      <c r="U57" s="142"/>
      <c r="V57" s="143"/>
      <c r="W57" s="140"/>
      <c r="X57" s="144"/>
      <c r="Y57" s="143"/>
      <c r="Z57" s="141"/>
      <c r="AA57" s="142"/>
      <c r="AB57" s="143"/>
      <c r="AC57" s="140"/>
      <c r="AD57" s="144"/>
      <c r="AE57" s="141"/>
    </row>
    <row r="58" spans="1:31" ht="18" customHeight="1" x14ac:dyDescent="0.25">
      <c r="A58" s="444" t="s">
        <v>162</v>
      </c>
      <c r="B58" s="445"/>
      <c r="C58" s="130">
        <f>SUM(F58,I58,L58,O58,R58,U58,X58,AA58)</f>
        <v>40000</v>
      </c>
      <c r="D58" s="129">
        <f t="shared" si="0"/>
        <v>41977.01</v>
      </c>
      <c r="E58" s="409">
        <f>SUM(D58/C58)*100</f>
        <v>104.942525</v>
      </c>
      <c r="F58" s="146"/>
      <c r="G58" s="133">
        <f>SUM(G59+G60)</f>
        <v>0</v>
      </c>
      <c r="H58" s="131"/>
      <c r="I58" s="134"/>
      <c r="J58" s="135">
        <f t="shared" ref="J58:AE58" si="5">SUM(J59+J60)</f>
        <v>0</v>
      </c>
      <c r="K58" s="182"/>
      <c r="L58" s="136">
        <v>40000</v>
      </c>
      <c r="M58" s="135">
        <f>SUM(M59+M60)</f>
        <v>41977.01</v>
      </c>
      <c r="N58" s="409">
        <f>SUM(M58/L58)*100</f>
        <v>104.942525</v>
      </c>
      <c r="O58" s="134"/>
      <c r="P58" s="135">
        <f t="shared" si="5"/>
        <v>0</v>
      </c>
      <c r="Q58" s="133"/>
      <c r="R58" s="136"/>
      <c r="S58" s="135">
        <f t="shared" si="5"/>
        <v>0</v>
      </c>
      <c r="T58" s="131"/>
      <c r="U58" s="134"/>
      <c r="V58" s="135">
        <f t="shared" si="5"/>
        <v>0</v>
      </c>
      <c r="W58" s="133"/>
      <c r="X58" s="136"/>
      <c r="Y58" s="135">
        <f t="shared" si="5"/>
        <v>0</v>
      </c>
      <c r="Z58" s="131"/>
      <c r="AA58" s="134"/>
      <c r="AB58" s="135">
        <f t="shared" si="5"/>
        <v>0</v>
      </c>
      <c r="AC58" s="133"/>
      <c r="AD58" s="136"/>
      <c r="AE58" s="131">
        <f t="shared" si="5"/>
        <v>0</v>
      </c>
    </row>
    <row r="59" spans="1:31" ht="18" customHeight="1" x14ac:dyDescent="0.25">
      <c r="A59" s="103">
        <v>322310</v>
      </c>
      <c r="B59" s="107" t="s">
        <v>102</v>
      </c>
      <c r="C59" s="147"/>
      <c r="D59" s="137">
        <f t="shared" si="0"/>
        <v>29171.38</v>
      </c>
      <c r="E59" s="147"/>
      <c r="F59" s="155"/>
      <c r="G59" s="156"/>
      <c r="H59" s="157"/>
      <c r="I59" s="158"/>
      <c r="J59" s="159"/>
      <c r="K59" s="183"/>
      <c r="L59" s="467"/>
      <c r="M59" s="159">
        <v>29171.38</v>
      </c>
      <c r="N59" s="157"/>
      <c r="O59" s="158"/>
      <c r="P59" s="159"/>
      <c r="Q59" s="156"/>
      <c r="R59" s="160"/>
      <c r="S59" s="159"/>
      <c r="T59" s="157"/>
      <c r="U59" s="158"/>
      <c r="V59" s="159"/>
      <c r="W59" s="156"/>
      <c r="X59" s="160"/>
      <c r="Y59" s="159"/>
      <c r="Z59" s="157"/>
      <c r="AA59" s="158"/>
      <c r="AB59" s="159"/>
      <c r="AC59" s="156"/>
      <c r="AD59" s="160"/>
      <c r="AE59" s="157"/>
    </row>
    <row r="60" spans="1:31" ht="18" customHeight="1" x14ac:dyDescent="0.25">
      <c r="A60" s="103">
        <v>322311</v>
      </c>
      <c r="B60" s="107" t="s">
        <v>103</v>
      </c>
      <c r="C60" s="149"/>
      <c r="D60" s="137">
        <f t="shared" si="0"/>
        <v>12805.63</v>
      </c>
      <c r="E60" s="149"/>
      <c r="F60" s="155"/>
      <c r="G60" s="156"/>
      <c r="H60" s="157"/>
      <c r="I60" s="158"/>
      <c r="J60" s="159"/>
      <c r="K60" s="183"/>
      <c r="L60" s="468"/>
      <c r="M60" s="159">
        <v>12805.63</v>
      </c>
      <c r="N60" s="157"/>
      <c r="O60" s="158"/>
      <c r="P60" s="159"/>
      <c r="Q60" s="156"/>
      <c r="R60" s="160"/>
      <c r="S60" s="159"/>
      <c r="T60" s="157"/>
      <c r="U60" s="158"/>
      <c r="V60" s="159"/>
      <c r="W60" s="156"/>
      <c r="X60" s="160"/>
      <c r="Y60" s="159"/>
      <c r="Z60" s="157"/>
      <c r="AA60" s="158"/>
      <c r="AB60" s="159"/>
      <c r="AC60" s="156"/>
      <c r="AD60" s="160"/>
      <c r="AE60" s="157"/>
    </row>
    <row r="61" spans="1:31" s="2" customFormat="1" ht="18" customHeight="1" x14ac:dyDescent="0.25">
      <c r="A61" s="444" t="s">
        <v>161</v>
      </c>
      <c r="B61" s="445"/>
      <c r="C61" s="124">
        <f>SUM(F61,I61,L61,O61,R61,U61,X61,AA61)</f>
        <v>4200</v>
      </c>
      <c r="D61" s="123">
        <f t="shared" ref="D61:D113" si="6">SUM(G61,J61,M61,P61,S61,V61,Y61,AB61,AE61)</f>
        <v>6835.5</v>
      </c>
      <c r="E61" s="409">
        <f>SUM(D61/C61)*100</f>
        <v>162.75</v>
      </c>
      <c r="F61" s="38"/>
      <c r="G61" s="54">
        <f>SUM(G62:G64)</f>
        <v>0</v>
      </c>
      <c r="H61" s="34"/>
      <c r="I61" s="27"/>
      <c r="J61" s="11">
        <f t="shared" ref="J61:AE61" si="7">SUM(J62:J64)</f>
        <v>0</v>
      </c>
      <c r="K61" s="182"/>
      <c r="L61" s="58">
        <v>4200</v>
      </c>
      <c r="M61" s="11">
        <f>SUM(M62:M64)</f>
        <v>4200</v>
      </c>
      <c r="N61" s="409">
        <f>SUM(M61/L61)*100</f>
        <v>100</v>
      </c>
      <c r="O61" s="27"/>
      <c r="P61" s="11">
        <f t="shared" si="7"/>
        <v>0</v>
      </c>
      <c r="Q61" s="34"/>
      <c r="R61" s="58"/>
      <c r="S61" s="11">
        <f t="shared" si="7"/>
        <v>0</v>
      </c>
      <c r="T61" s="34"/>
      <c r="U61" s="27"/>
      <c r="V61" s="11">
        <f t="shared" si="7"/>
        <v>0</v>
      </c>
      <c r="W61" s="54"/>
      <c r="X61" s="58"/>
      <c r="Y61" s="11">
        <f t="shared" si="7"/>
        <v>2635.5</v>
      </c>
      <c r="Z61" s="34"/>
      <c r="AA61" s="27"/>
      <c r="AB61" s="11">
        <f t="shared" si="7"/>
        <v>0</v>
      </c>
      <c r="AC61" s="54"/>
      <c r="AD61" s="58"/>
      <c r="AE61" s="34">
        <f t="shared" si="7"/>
        <v>0</v>
      </c>
    </row>
    <row r="62" spans="1:31" ht="18" customHeight="1" x14ac:dyDescent="0.25">
      <c r="A62" s="103">
        <v>322340</v>
      </c>
      <c r="B62" s="107" t="s">
        <v>104</v>
      </c>
      <c r="C62" s="127"/>
      <c r="D62" s="125">
        <f t="shared" si="6"/>
        <v>300.25</v>
      </c>
      <c r="E62" s="332"/>
      <c r="F62" s="37"/>
      <c r="G62" s="56"/>
      <c r="H62" s="40"/>
      <c r="I62" s="29"/>
      <c r="J62" s="12"/>
      <c r="K62" s="183"/>
      <c r="L62" s="454"/>
      <c r="M62" s="12">
        <v>300.25</v>
      </c>
      <c r="N62" s="40"/>
      <c r="O62" s="29"/>
      <c r="P62" s="12"/>
      <c r="Q62" s="56"/>
      <c r="R62" s="60"/>
      <c r="S62" s="12"/>
      <c r="T62" s="40"/>
      <c r="U62" s="29"/>
      <c r="V62" s="12"/>
      <c r="W62" s="56"/>
      <c r="X62" s="60"/>
      <c r="Y62" s="12"/>
      <c r="Z62" s="40"/>
      <c r="AA62" s="29"/>
      <c r="AB62" s="12"/>
      <c r="AC62" s="56"/>
      <c r="AD62" s="60"/>
      <c r="AE62" s="40"/>
    </row>
    <row r="63" spans="1:31" ht="18" customHeight="1" x14ac:dyDescent="0.25">
      <c r="A63" s="103">
        <v>322341</v>
      </c>
      <c r="B63" s="107" t="s">
        <v>105</v>
      </c>
      <c r="C63" s="126"/>
      <c r="D63" s="125">
        <f t="shared" si="6"/>
        <v>3899.75</v>
      </c>
      <c r="E63" s="332"/>
      <c r="F63" s="37"/>
      <c r="G63" s="56"/>
      <c r="H63" s="40"/>
      <c r="I63" s="29"/>
      <c r="J63" s="12"/>
      <c r="K63" s="183"/>
      <c r="L63" s="455"/>
      <c r="M63" s="12">
        <v>3899.75</v>
      </c>
      <c r="N63" s="40"/>
      <c r="O63" s="29"/>
      <c r="P63" s="12"/>
      <c r="Q63" s="56"/>
      <c r="R63" s="60"/>
      <c r="S63" s="12"/>
      <c r="T63" s="40"/>
      <c r="U63" s="29"/>
      <c r="V63" s="12"/>
      <c r="W63" s="56"/>
      <c r="X63" s="60"/>
      <c r="Y63" s="12"/>
      <c r="Z63" s="40"/>
      <c r="AA63" s="29"/>
      <c r="AB63" s="12"/>
      <c r="AC63" s="56"/>
      <c r="AD63" s="60"/>
      <c r="AE63" s="40"/>
    </row>
    <row r="64" spans="1:31" ht="18" customHeight="1" x14ac:dyDescent="0.25">
      <c r="A64" s="103">
        <v>322343</v>
      </c>
      <c r="B64" s="107" t="s">
        <v>63</v>
      </c>
      <c r="C64" s="128"/>
      <c r="D64" s="125">
        <f t="shared" si="6"/>
        <v>2635.5</v>
      </c>
      <c r="E64" s="333"/>
      <c r="F64" s="37"/>
      <c r="G64" s="56"/>
      <c r="H64" s="40"/>
      <c r="I64" s="29"/>
      <c r="J64" s="12"/>
      <c r="K64" s="183"/>
      <c r="L64" s="456"/>
      <c r="M64" s="12"/>
      <c r="N64" s="40"/>
      <c r="O64" s="29"/>
      <c r="P64" s="12"/>
      <c r="Q64" s="56"/>
      <c r="R64" s="60"/>
      <c r="S64" s="12"/>
      <c r="T64" s="40"/>
      <c r="U64" s="29"/>
      <c r="V64" s="12"/>
      <c r="W64" s="56"/>
      <c r="X64" s="60"/>
      <c r="Y64" s="12">
        <v>2635.5</v>
      </c>
      <c r="Z64" s="40"/>
      <c r="AA64" s="29"/>
      <c r="AB64" s="12"/>
      <c r="AC64" s="56"/>
      <c r="AD64" s="60"/>
      <c r="AE64" s="40"/>
    </row>
    <row r="65" spans="1:31" ht="18" customHeight="1" x14ac:dyDescent="0.25">
      <c r="A65" s="109" t="s">
        <v>160</v>
      </c>
      <c r="B65" s="110"/>
      <c r="C65" s="163">
        <f>SUM(F65,I65,L65,O65,R65,U65,X65,AA65)</f>
        <v>25000</v>
      </c>
      <c r="D65" s="162">
        <f t="shared" si="6"/>
        <v>28119.070000000003</v>
      </c>
      <c r="E65" s="409">
        <f>SUM(D65/C65)*100</f>
        <v>112.47628</v>
      </c>
      <c r="F65" s="33"/>
      <c r="G65" s="54">
        <f>SUM(G66:G70)</f>
        <v>3205.68</v>
      </c>
      <c r="H65" s="34"/>
      <c r="I65" s="27"/>
      <c r="J65" s="11">
        <f t="shared" ref="J65:AE65" si="8">SUM(J66:J70)</f>
        <v>0</v>
      </c>
      <c r="K65" s="182"/>
      <c r="L65" s="58">
        <v>20000</v>
      </c>
      <c r="M65" s="11">
        <f>SUM(M66:M70)</f>
        <v>19989.490000000002</v>
      </c>
      <c r="N65" s="409">
        <f>SUM(M65/L65)*100</f>
        <v>99.947450000000003</v>
      </c>
      <c r="O65" s="27"/>
      <c r="P65" s="11">
        <f t="shared" si="8"/>
        <v>0</v>
      </c>
      <c r="Q65" s="54"/>
      <c r="R65" s="58">
        <v>5000</v>
      </c>
      <c r="S65" s="11">
        <f t="shared" si="8"/>
        <v>3552.4</v>
      </c>
      <c r="T65" s="409">
        <f>SUM(S65/R65)*100</f>
        <v>71.048000000000002</v>
      </c>
      <c r="U65" s="27"/>
      <c r="V65" s="11">
        <f t="shared" si="8"/>
        <v>0</v>
      </c>
      <c r="W65" s="54"/>
      <c r="X65" s="58"/>
      <c r="Y65" s="11">
        <f t="shared" si="8"/>
        <v>1371.5</v>
      </c>
      <c r="Z65" s="34"/>
      <c r="AA65" s="27"/>
      <c r="AB65" s="11">
        <f t="shared" si="8"/>
        <v>0</v>
      </c>
      <c r="AC65" s="54"/>
      <c r="AD65" s="58"/>
      <c r="AE65" s="34">
        <f t="shared" si="8"/>
        <v>0</v>
      </c>
    </row>
    <row r="66" spans="1:31" ht="18" customHeight="1" x14ac:dyDescent="0.25">
      <c r="A66" s="100">
        <v>32241</v>
      </c>
      <c r="B66" s="101" t="s">
        <v>7</v>
      </c>
      <c r="C66" s="127"/>
      <c r="D66" s="125">
        <f t="shared" si="6"/>
        <v>13131.300000000001</v>
      </c>
      <c r="E66" s="334"/>
      <c r="F66" s="41"/>
      <c r="G66" s="55">
        <v>812.43</v>
      </c>
      <c r="H66" s="36"/>
      <c r="I66" s="28"/>
      <c r="J66" s="6"/>
      <c r="K66" s="181"/>
      <c r="L66" s="451"/>
      <c r="M66" s="6">
        <v>12318.87</v>
      </c>
      <c r="N66" s="36"/>
      <c r="O66" s="28"/>
      <c r="P66" s="6"/>
      <c r="Q66" s="55"/>
      <c r="R66" s="59"/>
      <c r="S66" s="6"/>
      <c r="T66" s="36"/>
      <c r="U66" s="28"/>
      <c r="V66" s="6"/>
      <c r="W66" s="55"/>
      <c r="X66" s="59"/>
      <c r="Y66" s="6"/>
      <c r="Z66" s="36"/>
      <c r="AA66" s="28"/>
      <c r="AB66" s="6"/>
      <c r="AC66" s="55"/>
      <c r="AD66" s="59"/>
      <c r="AE66" s="36"/>
    </row>
    <row r="67" spans="1:31" ht="18" customHeight="1" x14ac:dyDescent="0.25">
      <c r="A67" s="100">
        <v>32242</v>
      </c>
      <c r="B67" s="101" t="s">
        <v>8</v>
      </c>
      <c r="C67" s="126"/>
      <c r="D67" s="125">
        <f t="shared" si="6"/>
        <v>12190.8</v>
      </c>
      <c r="E67" s="332"/>
      <c r="F67" s="41"/>
      <c r="G67" s="55">
        <v>2393.25</v>
      </c>
      <c r="H67" s="36"/>
      <c r="I67" s="28"/>
      <c r="J67" s="6"/>
      <c r="K67" s="181"/>
      <c r="L67" s="452"/>
      <c r="M67" s="6">
        <v>6245.15</v>
      </c>
      <c r="N67" s="36"/>
      <c r="O67" s="28"/>
      <c r="P67" s="6"/>
      <c r="Q67" s="55"/>
      <c r="R67" s="59"/>
      <c r="S67" s="6">
        <v>3552.4</v>
      </c>
      <c r="T67" s="36"/>
      <c r="U67" s="28"/>
      <c r="V67" s="6"/>
      <c r="W67" s="55"/>
      <c r="X67" s="59"/>
      <c r="Y67" s="6"/>
      <c r="Z67" s="36"/>
      <c r="AA67" s="28"/>
      <c r="AB67" s="6"/>
      <c r="AC67" s="55"/>
      <c r="AD67" s="59"/>
      <c r="AE67" s="36"/>
    </row>
    <row r="68" spans="1:31" ht="18" customHeight="1" x14ac:dyDescent="0.25">
      <c r="A68" s="108">
        <v>322423</v>
      </c>
      <c r="B68" s="111" t="s">
        <v>106</v>
      </c>
      <c r="C68" s="126"/>
      <c r="D68" s="125">
        <f t="shared" si="6"/>
        <v>1371.5</v>
      </c>
      <c r="E68" s="332"/>
      <c r="F68" s="41"/>
      <c r="G68" s="55"/>
      <c r="H68" s="36"/>
      <c r="I68" s="28"/>
      <c r="J68" s="6"/>
      <c r="K68" s="181"/>
      <c r="L68" s="452"/>
      <c r="M68" s="6"/>
      <c r="N68" s="36"/>
      <c r="O68" s="28"/>
      <c r="P68" s="6"/>
      <c r="Q68" s="55"/>
      <c r="R68" s="59"/>
      <c r="S68" s="6"/>
      <c r="T68" s="36"/>
      <c r="U68" s="28"/>
      <c r="V68" s="6"/>
      <c r="W68" s="55"/>
      <c r="X68" s="59"/>
      <c r="Y68" s="6">
        <v>1371.5</v>
      </c>
      <c r="Z68" s="36"/>
      <c r="AA68" s="28"/>
      <c r="AB68" s="6"/>
      <c r="AC68" s="55"/>
      <c r="AD68" s="59"/>
      <c r="AE68" s="36"/>
    </row>
    <row r="69" spans="1:31" ht="18" customHeight="1" x14ac:dyDescent="0.25">
      <c r="A69" s="108">
        <v>32243</v>
      </c>
      <c r="B69" s="111" t="s">
        <v>107</v>
      </c>
      <c r="C69" s="126"/>
      <c r="D69" s="125">
        <f t="shared" si="6"/>
        <v>429.97</v>
      </c>
      <c r="E69" s="332"/>
      <c r="F69" s="41"/>
      <c r="G69" s="55"/>
      <c r="H69" s="36"/>
      <c r="I69" s="28"/>
      <c r="J69" s="6"/>
      <c r="K69" s="181"/>
      <c r="L69" s="452"/>
      <c r="M69" s="6">
        <v>429.97</v>
      </c>
      <c r="N69" s="36"/>
      <c r="O69" s="28"/>
      <c r="P69" s="6"/>
      <c r="Q69" s="55"/>
      <c r="R69" s="59"/>
      <c r="S69" s="6"/>
      <c r="T69" s="36"/>
      <c r="U69" s="28"/>
      <c r="V69" s="6"/>
      <c r="W69" s="55"/>
      <c r="X69" s="59"/>
      <c r="Y69" s="6"/>
      <c r="Z69" s="36"/>
      <c r="AA69" s="28"/>
      <c r="AB69" s="6"/>
      <c r="AC69" s="55"/>
      <c r="AD69" s="59"/>
      <c r="AE69" s="36"/>
    </row>
    <row r="70" spans="1:31" ht="18" customHeight="1" x14ac:dyDescent="0.25">
      <c r="A70" s="108">
        <v>32244</v>
      </c>
      <c r="B70" s="111" t="s">
        <v>43</v>
      </c>
      <c r="C70" s="128"/>
      <c r="D70" s="125">
        <f t="shared" si="6"/>
        <v>995.5</v>
      </c>
      <c r="E70" s="333"/>
      <c r="F70" s="41"/>
      <c r="G70" s="55"/>
      <c r="H70" s="36"/>
      <c r="I70" s="28"/>
      <c r="J70" s="6"/>
      <c r="K70" s="181"/>
      <c r="L70" s="453"/>
      <c r="M70" s="6">
        <v>995.5</v>
      </c>
      <c r="N70" s="36"/>
      <c r="O70" s="28"/>
      <c r="P70" s="6"/>
      <c r="Q70" s="55"/>
      <c r="R70" s="59"/>
      <c r="S70" s="6"/>
      <c r="T70" s="36"/>
      <c r="U70" s="28"/>
      <c r="V70" s="6"/>
      <c r="W70" s="55"/>
      <c r="X70" s="59"/>
      <c r="Y70" s="6"/>
      <c r="Z70" s="36"/>
      <c r="AA70" s="28"/>
      <c r="AB70" s="6"/>
      <c r="AC70" s="55"/>
      <c r="AD70" s="59"/>
      <c r="AE70" s="36"/>
    </row>
    <row r="71" spans="1:31" ht="18" customHeight="1" x14ac:dyDescent="0.25">
      <c r="A71" s="112" t="s">
        <v>154</v>
      </c>
      <c r="B71" s="111"/>
      <c r="C71" s="163">
        <f>SUM(F71,I71,L71,O71,R71,U71,X71,AA71)</f>
        <v>11741.25</v>
      </c>
      <c r="D71" s="123">
        <f t="shared" si="6"/>
        <v>6035.71</v>
      </c>
      <c r="E71" s="409">
        <f>SUM(D71/C71)*100</f>
        <v>51.406025763866715</v>
      </c>
      <c r="F71" s="38"/>
      <c r="G71" s="54">
        <v>0</v>
      </c>
      <c r="H71" s="34"/>
      <c r="I71" s="27">
        <v>741.25</v>
      </c>
      <c r="J71" s="11">
        <v>81.5</v>
      </c>
      <c r="K71" s="409">
        <f>SUM(J71/I71)*100</f>
        <v>10.994940978077572</v>
      </c>
      <c r="L71" s="58">
        <v>6000</v>
      </c>
      <c r="M71" s="11">
        <v>5954.21</v>
      </c>
      <c r="N71" s="409">
        <f>SUM(M71/L71)*100</f>
        <v>99.236833333333323</v>
      </c>
      <c r="O71" s="27"/>
      <c r="P71" s="11"/>
      <c r="Q71" s="54"/>
      <c r="R71" s="58">
        <v>5000</v>
      </c>
      <c r="S71" s="11"/>
      <c r="T71" s="131">
        <f>SUM(S71/R71)</f>
        <v>0</v>
      </c>
      <c r="U71" s="27"/>
      <c r="V71" s="11"/>
      <c r="W71" s="54"/>
      <c r="X71" s="58"/>
      <c r="Y71" s="11"/>
      <c r="Z71" s="34"/>
      <c r="AA71" s="27"/>
      <c r="AB71" s="11"/>
      <c r="AC71" s="54"/>
      <c r="AD71" s="58">
        <v>1822.01</v>
      </c>
      <c r="AE71" s="34"/>
    </row>
    <row r="72" spans="1:31" ht="18" customHeight="1" x14ac:dyDescent="0.25">
      <c r="A72" s="112" t="s">
        <v>155</v>
      </c>
      <c r="B72" s="111"/>
      <c r="C72" s="124">
        <f>SUM(F72,I72,L72,O72,R72,U72,X72,AA72)</f>
        <v>0</v>
      </c>
      <c r="D72" s="123">
        <f t="shared" si="6"/>
        <v>0</v>
      </c>
      <c r="E72" s="34"/>
      <c r="F72" s="38"/>
      <c r="G72" s="54"/>
      <c r="H72" s="34"/>
      <c r="I72" s="27"/>
      <c r="J72" s="11"/>
      <c r="K72" s="182"/>
      <c r="L72" s="58">
        <v>0</v>
      </c>
      <c r="M72" s="11">
        <v>0</v>
      </c>
      <c r="N72" s="34"/>
      <c r="O72" s="27"/>
      <c r="P72" s="11"/>
      <c r="Q72" s="54"/>
      <c r="R72" s="58"/>
      <c r="S72" s="11"/>
      <c r="T72" s="34"/>
      <c r="U72" s="27"/>
      <c r="V72" s="11"/>
      <c r="W72" s="54"/>
      <c r="X72" s="58"/>
      <c r="Y72" s="11"/>
      <c r="Z72" s="34"/>
      <c r="AA72" s="27"/>
      <c r="AB72" s="11"/>
      <c r="AC72" s="54"/>
      <c r="AD72" s="58"/>
      <c r="AE72" s="34"/>
    </row>
    <row r="73" spans="1:31" ht="18" customHeight="1" x14ac:dyDescent="0.25">
      <c r="A73" s="112" t="s">
        <v>156</v>
      </c>
      <c r="B73" s="111"/>
      <c r="C73" s="124">
        <f>SUM(F73,I73,L73,O73,R73,U73,X73,AA73)</f>
        <v>4000</v>
      </c>
      <c r="D73" s="123">
        <f t="shared" si="6"/>
        <v>4003.36</v>
      </c>
      <c r="E73" s="409">
        <f>SUM(D73/C73)*100</f>
        <v>100.08399999999999</v>
      </c>
      <c r="F73" s="38"/>
      <c r="G73" s="54"/>
      <c r="H73" s="34"/>
      <c r="I73" s="27"/>
      <c r="J73" s="11"/>
      <c r="K73" s="182"/>
      <c r="L73" s="58">
        <v>4000</v>
      </c>
      <c r="M73" s="11">
        <v>4003.36</v>
      </c>
      <c r="N73" s="409">
        <f>SUM(M73/L73)*100</f>
        <v>100.08399999999999</v>
      </c>
      <c r="O73" s="27"/>
      <c r="P73" s="11"/>
      <c r="Q73" s="54"/>
      <c r="R73" s="58"/>
      <c r="S73" s="11"/>
      <c r="T73" s="34"/>
      <c r="U73" s="27"/>
      <c r="V73" s="11"/>
      <c r="W73" s="54"/>
      <c r="X73" s="58"/>
      <c r="Y73" s="11"/>
      <c r="Z73" s="34"/>
      <c r="AA73" s="27"/>
      <c r="AB73" s="11"/>
      <c r="AC73" s="54"/>
      <c r="AD73" s="58"/>
      <c r="AE73" s="34"/>
    </row>
    <row r="74" spans="1:31" ht="18" customHeight="1" x14ac:dyDescent="0.25">
      <c r="A74" s="112" t="s">
        <v>157</v>
      </c>
      <c r="B74" s="111"/>
      <c r="C74" s="163">
        <f>SUM(F74,I74,L74,O74,R74,U74,X74,AA74)</f>
        <v>25400</v>
      </c>
      <c r="D74" s="162">
        <f t="shared" si="6"/>
        <v>27042.230000000003</v>
      </c>
      <c r="E74" s="409">
        <f>SUM(D74/C74)*100</f>
        <v>106.46547244094489</v>
      </c>
      <c r="F74" s="38"/>
      <c r="G74" s="54">
        <f>SUM(G75:G78)</f>
        <v>0</v>
      </c>
      <c r="H74" s="34"/>
      <c r="I74" s="27">
        <v>400</v>
      </c>
      <c r="J74" s="11">
        <f t="shared" ref="J74:AE74" si="9">SUM(J75:J78)</f>
        <v>120.36</v>
      </c>
      <c r="K74" s="409">
        <f>SUM(J74/I74)*100</f>
        <v>30.09</v>
      </c>
      <c r="L74" s="58">
        <v>25000</v>
      </c>
      <c r="M74" s="11">
        <f>SUM(M75:M78)</f>
        <v>26367.510000000002</v>
      </c>
      <c r="N74" s="409">
        <f>SUM(M74/L74)*100</f>
        <v>105.47004</v>
      </c>
      <c r="O74" s="27"/>
      <c r="P74" s="11">
        <f t="shared" si="9"/>
        <v>0</v>
      </c>
      <c r="Q74" s="54"/>
      <c r="R74" s="58"/>
      <c r="S74" s="11">
        <f t="shared" si="9"/>
        <v>0</v>
      </c>
      <c r="T74" s="34"/>
      <c r="U74" s="27"/>
      <c r="V74" s="11">
        <f t="shared" si="9"/>
        <v>0</v>
      </c>
      <c r="W74" s="54"/>
      <c r="X74" s="58"/>
      <c r="Y74" s="11">
        <f t="shared" si="9"/>
        <v>554.36</v>
      </c>
      <c r="Z74" s="34"/>
      <c r="AA74" s="27"/>
      <c r="AB74" s="11">
        <f t="shared" si="9"/>
        <v>0</v>
      </c>
      <c r="AC74" s="54"/>
      <c r="AD74" s="58"/>
      <c r="AE74" s="34">
        <f t="shared" si="9"/>
        <v>0</v>
      </c>
    </row>
    <row r="75" spans="1:31" ht="18" customHeight="1" x14ac:dyDescent="0.25">
      <c r="A75" s="112">
        <v>323110</v>
      </c>
      <c r="B75" s="111" t="s">
        <v>64</v>
      </c>
      <c r="C75" s="127"/>
      <c r="D75" s="125">
        <f t="shared" si="6"/>
        <v>12344.74</v>
      </c>
      <c r="E75" s="334"/>
      <c r="F75" s="39"/>
      <c r="G75" s="55"/>
      <c r="H75" s="36"/>
      <c r="I75" s="28"/>
      <c r="J75" s="6"/>
      <c r="K75" s="181"/>
      <c r="L75" s="451"/>
      <c r="M75" s="6">
        <v>12344.74</v>
      </c>
      <c r="N75" s="36"/>
      <c r="O75" s="28"/>
      <c r="P75" s="6"/>
      <c r="Q75" s="55"/>
      <c r="R75" s="59"/>
      <c r="S75" s="6"/>
      <c r="T75" s="36"/>
      <c r="U75" s="28"/>
      <c r="V75" s="6"/>
      <c r="W75" s="55"/>
      <c r="X75" s="59"/>
      <c r="Y75" s="6"/>
      <c r="Z75" s="36"/>
      <c r="AA75" s="28"/>
      <c r="AB75" s="6"/>
      <c r="AC75" s="55"/>
      <c r="AD75" s="59"/>
      <c r="AE75" s="36"/>
    </row>
    <row r="76" spans="1:31" ht="18" customHeight="1" x14ac:dyDescent="0.25">
      <c r="A76" s="112">
        <v>323111</v>
      </c>
      <c r="B76" s="111" t="s">
        <v>66</v>
      </c>
      <c r="C76" s="126"/>
      <c r="D76" s="125">
        <f t="shared" si="6"/>
        <v>13352.820000000002</v>
      </c>
      <c r="E76" s="332"/>
      <c r="F76" s="37"/>
      <c r="G76" s="55">
        <v>0</v>
      </c>
      <c r="H76" s="36"/>
      <c r="I76" s="28"/>
      <c r="J76" s="6">
        <v>120.36</v>
      </c>
      <c r="K76" s="181"/>
      <c r="L76" s="452"/>
      <c r="M76" s="6">
        <v>12878.77</v>
      </c>
      <c r="N76" s="36"/>
      <c r="O76" s="28"/>
      <c r="P76" s="6"/>
      <c r="Q76" s="55"/>
      <c r="R76" s="59"/>
      <c r="S76" s="6"/>
      <c r="T76" s="36"/>
      <c r="U76" s="28"/>
      <c r="V76" s="6"/>
      <c r="W76" s="55"/>
      <c r="X76" s="59"/>
      <c r="Y76" s="374">
        <v>353.69</v>
      </c>
      <c r="Z76" s="36"/>
      <c r="AA76" s="28"/>
      <c r="AB76" s="6"/>
      <c r="AC76" s="55"/>
      <c r="AD76" s="59"/>
      <c r="AE76" s="36"/>
    </row>
    <row r="77" spans="1:31" ht="18" customHeight="1" x14ac:dyDescent="0.25">
      <c r="A77" s="112">
        <v>323113</v>
      </c>
      <c r="B77" s="111" t="s">
        <v>65</v>
      </c>
      <c r="C77" s="126"/>
      <c r="D77" s="125">
        <f t="shared" si="6"/>
        <v>200.67</v>
      </c>
      <c r="E77" s="332"/>
      <c r="F77" s="37"/>
      <c r="G77" s="55"/>
      <c r="H77" s="36"/>
      <c r="I77" s="28"/>
      <c r="J77" s="6"/>
      <c r="K77" s="181"/>
      <c r="L77" s="452"/>
      <c r="M77" s="6"/>
      <c r="N77" s="36"/>
      <c r="O77" s="28"/>
      <c r="P77" s="6"/>
      <c r="Q77" s="55"/>
      <c r="R77" s="59"/>
      <c r="S77" s="6"/>
      <c r="T77" s="36"/>
      <c r="U77" s="28"/>
      <c r="V77" s="6"/>
      <c r="W77" s="55"/>
      <c r="X77" s="59"/>
      <c r="Y77" s="6">
        <v>200.67</v>
      </c>
      <c r="Z77" s="36"/>
      <c r="AA77" s="28"/>
      <c r="AB77" s="6"/>
      <c r="AC77" s="55"/>
      <c r="AD77" s="59"/>
      <c r="AE77" s="36"/>
    </row>
    <row r="78" spans="1:31" ht="18" customHeight="1" x14ac:dyDescent="0.25">
      <c r="A78" s="112">
        <v>32312</v>
      </c>
      <c r="B78" s="111" t="s">
        <v>41</v>
      </c>
      <c r="C78" s="128"/>
      <c r="D78" s="125">
        <f t="shared" si="6"/>
        <v>1144</v>
      </c>
      <c r="E78" s="333"/>
      <c r="F78" s="39"/>
      <c r="G78" s="55"/>
      <c r="H78" s="36"/>
      <c r="I78" s="28"/>
      <c r="J78" s="6"/>
      <c r="K78" s="181"/>
      <c r="L78" s="453"/>
      <c r="M78" s="6">
        <v>1144</v>
      </c>
      <c r="N78" s="36"/>
      <c r="O78" s="28"/>
      <c r="P78" s="6"/>
      <c r="Q78" s="55"/>
      <c r="R78" s="59"/>
      <c r="S78" s="6"/>
      <c r="T78" s="36"/>
      <c r="U78" s="28"/>
      <c r="V78" s="6"/>
      <c r="W78" s="55"/>
      <c r="X78" s="59"/>
      <c r="Y78" s="6"/>
      <c r="Z78" s="36"/>
      <c r="AA78" s="28"/>
      <c r="AB78" s="6"/>
      <c r="AC78" s="55"/>
      <c r="AD78" s="59"/>
      <c r="AE78" s="36"/>
    </row>
    <row r="79" spans="1:31" ht="18" customHeight="1" x14ac:dyDescent="0.25">
      <c r="A79" s="112" t="s">
        <v>158</v>
      </c>
      <c r="B79" s="111"/>
      <c r="C79" s="124">
        <f>SUM(F79,I79,L79,O79,R79,U79,X79,AA79)</f>
        <v>2900</v>
      </c>
      <c r="D79" s="123">
        <f t="shared" si="6"/>
        <v>3022.95</v>
      </c>
      <c r="E79" s="409">
        <f>SUM(D79/C79)*100</f>
        <v>104.23965517241378</v>
      </c>
      <c r="F79" s="38"/>
      <c r="G79" s="54">
        <v>0</v>
      </c>
      <c r="H79" s="34"/>
      <c r="I79" s="27">
        <v>100</v>
      </c>
      <c r="J79" s="11">
        <v>22.95</v>
      </c>
      <c r="K79" s="409">
        <f>SUM(J79/I79)*100</f>
        <v>22.95</v>
      </c>
      <c r="L79" s="58">
        <v>2800</v>
      </c>
      <c r="M79" s="11">
        <v>3000</v>
      </c>
      <c r="N79" s="409">
        <f>SUM(M79/L79)*100</f>
        <v>107.14285714285714</v>
      </c>
      <c r="O79" s="27"/>
      <c r="P79" s="11"/>
      <c r="Q79" s="54"/>
      <c r="R79" s="58"/>
      <c r="S79" s="11"/>
      <c r="T79" s="34"/>
      <c r="U79" s="27"/>
      <c r="V79" s="11"/>
      <c r="W79" s="54"/>
      <c r="X79" s="58"/>
      <c r="Y79" s="11"/>
      <c r="Z79" s="34"/>
      <c r="AA79" s="27"/>
      <c r="AB79" s="11"/>
      <c r="AC79" s="54"/>
      <c r="AD79" s="58"/>
      <c r="AE79" s="34"/>
    </row>
    <row r="80" spans="1:31" ht="18" customHeight="1" x14ac:dyDescent="0.25">
      <c r="A80" s="109" t="s">
        <v>159</v>
      </c>
      <c r="B80" s="101"/>
      <c r="C80" s="124">
        <f>SUM(F80,I80,L80,O80,R80,U80,X80,AA80)</f>
        <v>80500</v>
      </c>
      <c r="D80" s="123">
        <f t="shared" si="6"/>
        <v>44887.509999999995</v>
      </c>
      <c r="E80" s="409">
        <f>SUM(D80/C80)*100</f>
        <v>55.76088198757764</v>
      </c>
      <c r="F80" s="38"/>
      <c r="G80" s="54">
        <v>0</v>
      </c>
      <c r="H80" s="34"/>
      <c r="I80" s="27"/>
      <c r="J80" s="11">
        <v>0</v>
      </c>
      <c r="K80" s="182"/>
      <c r="L80" s="58">
        <v>500</v>
      </c>
      <c r="M80" s="11">
        <v>1807.5</v>
      </c>
      <c r="N80" s="34"/>
      <c r="O80" s="27"/>
      <c r="P80" s="11"/>
      <c r="Q80" s="54"/>
      <c r="R80" s="58"/>
      <c r="S80" s="11"/>
      <c r="T80" s="34"/>
      <c r="U80" s="27"/>
      <c r="V80" s="11"/>
      <c r="W80" s="54"/>
      <c r="X80" s="58">
        <v>70000</v>
      </c>
      <c r="Y80" s="11">
        <f>SUM(Y81:Y83)</f>
        <v>26636.309999999998</v>
      </c>
      <c r="Z80" s="409">
        <f>SUM(Y80/X80)*100</f>
        <v>38.051871428571424</v>
      </c>
      <c r="AA80" s="27">
        <v>10000</v>
      </c>
      <c r="AB80" s="11">
        <v>16443.7</v>
      </c>
      <c r="AC80" s="409">
        <f>SUM(AB80/AA80)*100</f>
        <v>164.43700000000001</v>
      </c>
      <c r="AD80" s="58"/>
      <c r="AE80" s="34"/>
    </row>
    <row r="81" spans="1:31" ht="18" customHeight="1" x14ac:dyDescent="0.25">
      <c r="A81" s="112">
        <v>323143</v>
      </c>
      <c r="B81" s="111" t="s">
        <v>120</v>
      </c>
      <c r="C81" s="164"/>
      <c r="D81" s="125">
        <f t="shared" si="6"/>
        <v>6580.5</v>
      </c>
      <c r="E81" s="335"/>
      <c r="F81" s="39"/>
      <c r="G81" s="56"/>
      <c r="H81" s="40"/>
      <c r="I81" s="29"/>
      <c r="J81" s="12">
        <v>0</v>
      </c>
      <c r="K81" s="183"/>
      <c r="L81" s="60"/>
      <c r="M81" s="12"/>
      <c r="N81" s="40"/>
      <c r="O81" s="29"/>
      <c r="P81" s="12"/>
      <c r="Q81" s="56"/>
      <c r="R81" s="60"/>
      <c r="S81" s="12"/>
      <c r="T81" s="40"/>
      <c r="U81" s="29"/>
      <c r="V81" s="12"/>
      <c r="W81" s="56"/>
      <c r="X81" s="60"/>
      <c r="Y81" s="12">
        <v>6580.5</v>
      </c>
      <c r="Z81" s="40">
        <f>SUM(Y81/X80)</f>
        <v>9.4007142857142859E-2</v>
      </c>
      <c r="AA81" s="29"/>
      <c r="AB81" s="12"/>
      <c r="AC81" s="56"/>
      <c r="AD81" s="60"/>
      <c r="AE81" s="40"/>
    </row>
    <row r="82" spans="1:31" ht="18" customHeight="1" x14ac:dyDescent="0.25">
      <c r="A82" s="112">
        <v>323195</v>
      </c>
      <c r="B82" s="111" t="s">
        <v>268</v>
      </c>
      <c r="C82" s="164"/>
      <c r="D82" s="125">
        <f t="shared" si="6"/>
        <v>2865.1</v>
      </c>
      <c r="E82" s="335"/>
      <c r="F82" s="39"/>
      <c r="G82" s="56"/>
      <c r="H82" s="40"/>
      <c r="I82" s="29"/>
      <c r="J82" s="12"/>
      <c r="K82" s="183"/>
      <c r="L82" s="60"/>
      <c r="M82" s="12"/>
      <c r="N82" s="40"/>
      <c r="O82" s="29"/>
      <c r="P82" s="12"/>
      <c r="Q82" s="56"/>
      <c r="R82" s="60"/>
      <c r="S82" s="12"/>
      <c r="T82" s="40"/>
      <c r="U82" s="29"/>
      <c r="V82" s="12"/>
      <c r="W82" s="56"/>
      <c r="X82" s="60"/>
      <c r="Y82" s="373">
        <v>2865.1</v>
      </c>
      <c r="Z82" s="40"/>
      <c r="AA82" s="29"/>
      <c r="AB82" s="12"/>
      <c r="AC82" s="56"/>
      <c r="AD82" s="60"/>
      <c r="AE82" s="40"/>
    </row>
    <row r="83" spans="1:31" ht="18" customHeight="1" x14ac:dyDescent="0.25">
      <c r="A83" s="112">
        <v>323195</v>
      </c>
      <c r="B83" s="372" t="s">
        <v>266</v>
      </c>
      <c r="C83" s="164"/>
      <c r="D83" s="125">
        <f t="shared" si="6"/>
        <v>17190.71</v>
      </c>
      <c r="E83" s="335"/>
      <c r="F83" s="39"/>
      <c r="G83" s="56"/>
      <c r="H83" s="40"/>
      <c r="I83" s="29"/>
      <c r="J83" s="12"/>
      <c r="K83" s="183"/>
      <c r="L83" s="60"/>
      <c r="M83" s="12"/>
      <c r="N83" s="40"/>
      <c r="O83" s="29"/>
      <c r="P83" s="12"/>
      <c r="Q83" s="56"/>
      <c r="R83" s="60"/>
      <c r="S83" s="12"/>
      <c r="T83" s="40"/>
      <c r="U83" s="29"/>
      <c r="V83" s="12"/>
      <c r="W83" s="56"/>
      <c r="X83" s="60"/>
      <c r="Y83" s="373">
        <v>17190.71</v>
      </c>
      <c r="Z83" s="40"/>
      <c r="AA83" s="29"/>
      <c r="AB83" s="12"/>
      <c r="AC83" s="56"/>
      <c r="AD83" s="60"/>
      <c r="AE83" s="40"/>
    </row>
    <row r="84" spans="1:31" ht="18" customHeight="1" x14ac:dyDescent="0.25">
      <c r="A84" s="112" t="s">
        <v>169</v>
      </c>
      <c r="B84" s="111"/>
      <c r="C84" s="163">
        <f>SUM(F84,I84,L84,O84,R84,U84,X84,AA84)</f>
        <v>290246.96999999997</v>
      </c>
      <c r="D84" s="162">
        <f t="shared" si="6"/>
        <v>244053.63</v>
      </c>
      <c r="E84" s="409">
        <f>SUM(D84/C84)*100</f>
        <v>84.084815769136199</v>
      </c>
      <c r="F84" s="165">
        <v>8246.9699999999993</v>
      </c>
      <c r="G84" s="54">
        <f>SUM(G85:G88)</f>
        <v>965</v>
      </c>
      <c r="H84" s="409">
        <f>SUM(G84/F84)*100</f>
        <v>11.701267253306368</v>
      </c>
      <c r="I84" s="27">
        <v>53000</v>
      </c>
      <c r="J84" s="11">
        <f t="shared" ref="J84:AE84" si="10">SUM(J85:J88)</f>
        <v>22050</v>
      </c>
      <c r="K84" s="409">
        <f>SUM(J84/I84)*100</f>
        <v>41.60377358490566</v>
      </c>
      <c r="L84" s="58">
        <v>79000</v>
      </c>
      <c r="M84" s="11">
        <f>SUM(M85:M88)</f>
        <v>78038.63</v>
      </c>
      <c r="N84" s="409">
        <f>SUM(M84/L84)*100</f>
        <v>98.783075949367088</v>
      </c>
      <c r="O84" s="27">
        <v>150000</v>
      </c>
      <c r="P84" s="11">
        <f>SUM(P85:P88)</f>
        <v>143000</v>
      </c>
      <c r="Q84" s="409">
        <f>SUM(P84/O84)*100</f>
        <v>95.333333333333343</v>
      </c>
      <c r="R84" s="58"/>
      <c r="S84" s="11">
        <f t="shared" si="10"/>
        <v>0</v>
      </c>
      <c r="T84" s="34"/>
      <c r="U84" s="27"/>
      <c r="V84" s="11">
        <f t="shared" si="10"/>
        <v>0</v>
      </c>
      <c r="W84" s="54"/>
      <c r="X84" s="58"/>
      <c r="Y84" s="11">
        <f t="shared" si="10"/>
        <v>0</v>
      </c>
      <c r="Z84" s="34"/>
      <c r="AA84" s="27"/>
      <c r="AB84" s="11">
        <f t="shared" si="10"/>
        <v>0</v>
      </c>
      <c r="AC84" s="54"/>
      <c r="AD84" s="58">
        <v>1531.62</v>
      </c>
      <c r="AE84" s="34">
        <f t="shared" si="10"/>
        <v>0</v>
      </c>
    </row>
    <row r="85" spans="1:31" ht="18" customHeight="1" x14ac:dyDescent="0.25">
      <c r="A85" s="100">
        <v>32321</v>
      </c>
      <c r="B85" s="101" t="s">
        <v>9</v>
      </c>
      <c r="C85" s="127"/>
      <c r="D85" s="359">
        <f t="shared" si="6"/>
        <v>223702.5</v>
      </c>
      <c r="E85" s="334"/>
      <c r="F85" s="42"/>
      <c r="G85" s="55">
        <v>965</v>
      </c>
      <c r="H85" s="36"/>
      <c r="I85" s="28"/>
      <c r="J85" s="6">
        <v>22050</v>
      </c>
      <c r="K85" s="181"/>
      <c r="L85" s="451"/>
      <c r="M85" s="6">
        <v>57687.5</v>
      </c>
      <c r="N85" s="36"/>
      <c r="O85" s="28"/>
      <c r="P85" s="6">
        <v>143000</v>
      </c>
      <c r="Q85" s="55"/>
      <c r="R85" s="59"/>
      <c r="S85" s="6"/>
      <c r="T85" s="36"/>
      <c r="U85" s="28"/>
      <c r="V85" s="6"/>
      <c r="W85" s="55"/>
      <c r="X85" s="59"/>
      <c r="Y85" s="6"/>
      <c r="Z85" s="36"/>
      <c r="AA85" s="28"/>
      <c r="AB85" s="6"/>
      <c r="AC85" s="55"/>
      <c r="AD85" s="59"/>
      <c r="AE85" s="36"/>
    </row>
    <row r="86" spans="1:31" ht="18" customHeight="1" x14ac:dyDescent="0.25">
      <c r="A86" s="100">
        <v>32322</v>
      </c>
      <c r="B86" s="101" t="s">
        <v>10</v>
      </c>
      <c r="C86" s="126"/>
      <c r="D86" s="125">
        <f t="shared" si="6"/>
        <v>17115.13</v>
      </c>
      <c r="E86" s="332"/>
      <c r="F86" s="35"/>
      <c r="G86" s="55"/>
      <c r="H86" s="36"/>
      <c r="I86" s="28"/>
      <c r="J86" s="6"/>
      <c r="K86" s="181"/>
      <c r="L86" s="452"/>
      <c r="M86" s="6">
        <v>17115.13</v>
      </c>
      <c r="N86" s="36"/>
      <c r="O86" s="28"/>
      <c r="P86" s="6"/>
      <c r="Q86" s="55"/>
      <c r="R86" s="59"/>
      <c r="S86" s="6"/>
      <c r="T86" s="36"/>
      <c r="U86" s="28"/>
      <c r="V86" s="6"/>
      <c r="W86" s="55"/>
      <c r="X86" s="59"/>
      <c r="Y86" s="6"/>
      <c r="Z86" s="36"/>
      <c r="AA86" s="28"/>
      <c r="AB86" s="6"/>
      <c r="AC86" s="55"/>
      <c r="AD86" s="59"/>
      <c r="AE86" s="36"/>
    </row>
    <row r="87" spans="1:31" ht="18" customHeight="1" x14ac:dyDescent="0.25">
      <c r="A87" s="100">
        <v>32323</v>
      </c>
      <c r="B87" s="101" t="s">
        <v>11</v>
      </c>
      <c r="C87" s="126"/>
      <c r="D87" s="125">
        <f t="shared" si="6"/>
        <v>3071</v>
      </c>
      <c r="E87" s="332"/>
      <c r="F87" s="35"/>
      <c r="G87" s="55"/>
      <c r="H87" s="36"/>
      <c r="I87" s="28"/>
      <c r="J87" s="6"/>
      <c r="K87" s="181"/>
      <c r="L87" s="452"/>
      <c r="M87" s="6">
        <v>3071</v>
      </c>
      <c r="N87" s="36"/>
      <c r="O87" s="28"/>
      <c r="P87" s="6"/>
      <c r="Q87" s="55"/>
      <c r="R87" s="59"/>
      <c r="S87" s="6"/>
      <c r="T87" s="36"/>
      <c r="U87" s="28"/>
      <c r="V87" s="6"/>
      <c r="W87" s="55"/>
      <c r="X87" s="59"/>
      <c r="Y87" s="6"/>
      <c r="Z87" s="36"/>
      <c r="AA87" s="28"/>
      <c r="AB87" s="6"/>
      <c r="AC87" s="55"/>
      <c r="AD87" s="59"/>
      <c r="AE87" s="36"/>
    </row>
    <row r="88" spans="1:31" ht="18" customHeight="1" x14ac:dyDescent="0.25">
      <c r="A88" s="100">
        <v>32329</v>
      </c>
      <c r="B88" s="101" t="s">
        <v>28</v>
      </c>
      <c r="C88" s="128"/>
      <c r="D88" s="125">
        <f t="shared" si="6"/>
        <v>165</v>
      </c>
      <c r="E88" s="333"/>
      <c r="F88" s="43"/>
      <c r="G88" s="55"/>
      <c r="H88" s="36"/>
      <c r="I88" s="28"/>
      <c r="J88" s="6"/>
      <c r="K88" s="181"/>
      <c r="L88" s="453"/>
      <c r="M88" s="6">
        <v>165</v>
      </c>
      <c r="N88" s="36"/>
      <c r="O88" s="28"/>
      <c r="P88" s="6"/>
      <c r="Q88" s="55"/>
      <c r="R88" s="59"/>
      <c r="S88" s="6"/>
      <c r="T88" s="36"/>
      <c r="U88" s="28"/>
      <c r="V88" s="6"/>
      <c r="W88" s="55"/>
      <c r="X88" s="59"/>
      <c r="Y88" s="6"/>
      <c r="Z88" s="36"/>
      <c r="AA88" s="28"/>
      <c r="AB88" s="6"/>
      <c r="AC88" s="55"/>
      <c r="AD88" s="59"/>
      <c r="AE88" s="36"/>
    </row>
    <row r="89" spans="1:31" ht="18" customHeight="1" x14ac:dyDescent="0.25">
      <c r="A89" s="109" t="s">
        <v>170</v>
      </c>
      <c r="B89" s="101"/>
      <c r="C89" s="124">
        <f>SUM(F89,I89,L89,O89,R89,U89,X89,AA89)</f>
        <v>12800</v>
      </c>
      <c r="D89" s="123">
        <f t="shared" si="6"/>
        <v>288</v>
      </c>
      <c r="E89" s="409">
        <f>SUM(D89/C89)*100</f>
        <v>2.25</v>
      </c>
      <c r="F89" s="33"/>
      <c r="G89" s="54">
        <f>SUM(G90:G92)</f>
        <v>0</v>
      </c>
      <c r="H89" s="34"/>
      <c r="I89" s="27">
        <v>500</v>
      </c>
      <c r="J89" s="11">
        <f t="shared" ref="J89:AE89" si="11">SUM(J90:J92)</f>
        <v>0</v>
      </c>
      <c r="K89" s="131">
        <f>SUM(J89/I89)</f>
        <v>0</v>
      </c>
      <c r="L89" s="58">
        <v>300</v>
      </c>
      <c r="M89" s="11">
        <f>SUM(M90:M93)</f>
        <v>288</v>
      </c>
      <c r="N89" s="409">
        <f>SUM(M89/L89)*100</f>
        <v>96</v>
      </c>
      <c r="O89" s="27"/>
      <c r="P89" s="11">
        <f t="shared" si="11"/>
        <v>0</v>
      </c>
      <c r="Q89" s="54"/>
      <c r="R89" s="58"/>
      <c r="S89" s="11">
        <f t="shared" si="11"/>
        <v>0</v>
      </c>
      <c r="T89" s="34"/>
      <c r="U89" s="27"/>
      <c r="V89" s="11">
        <f t="shared" si="11"/>
        <v>0</v>
      </c>
      <c r="W89" s="54"/>
      <c r="X89" s="58">
        <v>12000</v>
      </c>
      <c r="Y89" s="11">
        <f t="shared" si="11"/>
        <v>0</v>
      </c>
      <c r="Z89" s="34">
        <f>SUM(Y89/X89)</f>
        <v>0</v>
      </c>
      <c r="AA89" s="27"/>
      <c r="AB89" s="11">
        <f t="shared" si="11"/>
        <v>0</v>
      </c>
      <c r="AC89" s="54"/>
      <c r="AD89" s="58"/>
      <c r="AE89" s="34">
        <f t="shared" si="11"/>
        <v>0</v>
      </c>
    </row>
    <row r="90" spans="1:31" ht="18" customHeight="1" x14ac:dyDescent="0.25">
      <c r="A90" s="100">
        <v>32331</v>
      </c>
      <c r="B90" s="101" t="s">
        <v>12</v>
      </c>
      <c r="C90" s="127"/>
      <c r="D90" s="125">
        <f t="shared" si="6"/>
        <v>0</v>
      </c>
      <c r="E90" s="332"/>
      <c r="F90" s="43"/>
      <c r="G90" s="55"/>
      <c r="H90" s="36"/>
      <c r="I90" s="28"/>
      <c r="J90" s="6"/>
      <c r="K90" s="181"/>
      <c r="L90" s="451"/>
      <c r="M90" s="6">
        <v>0</v>
      </c>
      <c r="N90" s="36"/>
      <c r="O90" s="28"/>
      <c r="P90" s="6"/>
      <c r="Q90" s="55"/>
      <c r="R90" s="59"/>
      <c r="S90" s="6"/>
      <c r="T90" s="36"/>
      <c r="U90" s="28"/>
      <c r="V90" s="6"/>
      <c r="W90" s="55"/>
      <c r="X90" s="59"/>
      <c r="Y90" s="6"/>
      <c r="Z90" s="36"/>
      <c r="AA90" s="28"/>
      <c r="AB90" s="6"/>
      <c r="AC90" s="55"/>
      <c r="AD90" s="59"/>
      <c r="AE90" s="36"/>
    </row>
    <row r="91" spans="1:31" ht="18" customHeight="1" x14ac:dyDescent="0.25">
      <c r="A91" s="100">
        <v>323393</v>
      </c>
      <c r="B91" s="101" t="s">
        <v>57</v>
      </c>
      <c r="C91" s="126"/>
      <c r="D91" s="125">
        <f t="shared" si="6"/>
        <v>0</v>
      </c>
      <c r="E91" s="332"/>
      <c r="F91" s="43"/>
      <c r="G91" s="55"/>
      <c r="H91" s="36"/>
      <c r="I91" s="28"/>
      <c r="J91" s="6"/>
      <c r="K91" s="181"/>
      <c r="L91" s="452"/>
      <c r="M91" s="6">
        <v>0</v>
      </c>
      <c r="N91" s="36"/>
      <c r="O91" s="28"/>
      <c r="P91" s="6"/>
      <c r="Q91" s="55"/>
      <c r="R91" s="59"/>
      <c r="S91" s="6"/>
      <c r="T91" s="36"/>
      <c r="U91" s="28"/>
      <c r="V91" s="6"/>
      <c r="W91" s="55"/>
      <c r="X91" s="59"/>
      <c r="Y91" s="6"/>
      <c r="Z91" s="36"/>
      <c r="AA91" s="28"/>
      <c r="AB91" s="6"/>
      <c r="AC91" s="55"/>
      <c r="AD91" s="59"/>
      <c r="AE91" s="36"/>
    </row>
    <row r="92" spans="1:31" ht="18" customHeight="1" x14ac:dyDescent="0.25">
      <c r="A92" s="100">
        <v>32332</v>
      </c>
      <c r="B92" s="101" t="s">
        <v>13</v>
      </c>
      <c r="C92" s="126"/>
      <c r="D92" s="125">
        <f t="shared" si="6"/>
        <v>0</v>
      </c>
      <c r="E92" s="332"/>
      <c r="F92" s="35"/>
      <c r="G92" s="55"/>
      <c r="H92" s="36"/>
      <c r="I92" s="28"/>
      <c r="J92" s="6"/>
      <c r="K92" s="181"/>
      <c r="L92" s="452"/>
      <c r="M92" s="6">
        <v>0</v>
      </c>
      <c r="N92" s="36"/>
      <c r="O92" s="28"/>
      <c r="P92" s="6"/>
      <c r="Q92" s="55"/>
      <c r="R92" s="59"/>
      <c r="S92" s="6"/>
      <c r="T92" s="36"/>
      <c r="U92" s="28"/>
      <c r="V92" s="6"/>
      <c r="W92" s="55"/>
      <c r="X92" s="59"/>
      <c r="Y92" s="6"/>
      <c r="Z92" s="36"/>
      <c r="AA92" s="28"/>
      <c r="AB92" s="6"/>
      <c r="AC92" s="55"/>
      <c r="AD92" s="59"/>
      <c r="AE92" s="36"/>
    </row>
    <row r="93" spans="1:31" ht="18" customHeight="1" x14ac:dyDescent="0.25">
      <c r="A93" s="100">
        <v>32334</v>
      </c>
      <c r="B93" s="101" t="s">
        <v>121</v>
      </c>
      <c r="C93" s="126"/>
      <c r="D93" s="125">
        <f t="shared" si="6"/>
        <v>288</v>
      </c>
      <c r="E93" s="332"/>
      <c r="F93" s="35"/>
      <c r="G93" s="55"/>
      <c r="H93" s="36"/>
      <c r="I93" s="28"/>
      <c r="J93" s="6"/>
      <c r="K93" s="181"/>
      <c r="L93" s="453"/>
      <c r="M93" s="6">
        <v>288</v>
      </c>
      <c r="N93" s="36"/>
      <c r="O93" s="28"/>
      <c r="P93" s="6"/>
      <c r="Q93" s="55"/>
      <c r="R93" s="59"/>
      <c r="S93" s="6"/>
      <c r="T93" s="36"/>
      <c r="U93" s="28"/>
      <c r="V93" s="6"/>
      <c r="W93" s="55"/>
      <c r="X93" s="59"/>
      <c r="Y93" s="6"/>
      <c r="Z93" s="36"/>
      <c r="AA93" s="28"/>
      <c r="AB93" s="6"/>
      <c r="AC93" s="55"/>
      <c r="AD93" s="59"/>
      <c r="AE93" s="36"/>
    </row>
    <row r="94" spans="1:31" ht="18" customHeight="1" x14ac:dyDescent="0.25">
      <c r="A94" s="109" t="s">
        <v>171</v>
      </c>
      <c r="B94" s="101"/>
      <c r="C94" s="124">
        <f>SUM(F94,I94,L94,O94,R94,U94,X94,AA94)</f>
        <v>17000</v>
      </c>
      <c r="D94" s="123">
        <f t="shared" si="6"/>
        <v>17034.920000000002</v>
      </c>
      <c r="E94" s="409">
        <f>SUM(D94/C94)*100</f>
        <v>100.2054117647059</v>
      </c>
      <c r="F94" s="33"/>
      <c r="G94" s="54">
        <f>SUM(G95:G101)</f>
        <v>0</v>
      </c>
      <c r="H94" s="34"/>
      <c r="I94" s="27">
        <v>0</v>
      </c>
      <c r="J94" s="11">
        <f t="shared" ref="J94:AE94" si="12">SUM(J95:J101)</f>
        <v>417.34</v>
      </c>
      <c r="K94" s="182"/>
      <c r="L94" s="58">
        <v>17000</v>
      </c>
      <c r="M94" s="11">
        <f>SUM(M95:M101)</f>
        <v>16617.580000000002</v>
      </c>
      <c r="N94" s="409">
        <f>SUM(M94/L94)*100</f>
        <v>97.750470588235302</v>
      </c>
      <c r="O94" s="27"/>
      <c r="P94" s="11">
        <f t="shared" si="12"/>
        <v>0</v>
      </c>
      <c r="Q94" s="54"/>
      <c r="R94" s="58"/>
      <c r="S94" s="11">
        <f t="shared" si="12"/>
        <v>0</v>
      </c>
      <c r="T94" s="34"/>
      <c r="U94" s="27"/>
      <c r="V94" s="11">
        <f t="shared" si="12"/>
        <v>0</v>
      </c>
      <c r="W94" s="54"/>
      <c r="X94" s="58"/>
      <c r="Y94" s="11">
        <f t="shared" si="12"/>
        <v>0</v>
      </c>
      <c r="Z94" s="34"/>
      <c r="AA94" s="27"/>
      <c r="AB94" s="11">
        <f t="shared" si="12"/>
        <v>0</v>
      </c>
      <c r="AC94" s="54"/>
      <c r="AD94" s="58"/>
      <c r="AE94" s="34">
        <f t="shared" si="12"/>
        <v>0</v>
      </c>
    </row>
    <row r="95" spans="1:31" ht="18" customHeight="1" x14ac:dyDescent="0.25">
      <c r="A95" s="100">
        <v>323410</v>
      </c>
      <c r="B95" s="101" t="s">
        <v>14</v>
      </c>
      <c r="C95" s="127"/>
      <c r="D95" s="125">
        <f t="shared" si="6"/>
        <v>6693.73</v>
      </c>
      <c r="E95" s="334"/>
      <c r="F95" s="42"/>
      <c r="G95" s="55">
        <v>0</v>
      </c>
      <c r="H95" s="36"/>
      <c r="I95" s="28"/>
      <c r="J95" s="6">
        <v>126.25</v>
      </c>
      <c r="K95" s="181"/>
      <c r="L95" s="451"/>
      <c r="M95" s="6">
        <v>6567.48</v>
      </c>
      <c r="N95" s="36"/>
      <c r="O95" s="28"/>
      <c r="P95" s="6"/>
      <c r="Q95" s="55"/>
      <c r="R95" s="59"/>
      <c r="S95" s="6"/>
      <c r="T95" s="36"/>
      <c r="U95" s="28"/>
      <c r="V95" s="6"/>
      <c r="W95" s="55"/>
      <c r="X95" s="59"/>
      <c r="Y95" s="6"/>
      <c r="Z95" s="36"/>
      <c r="AA95" s="28"/>
      <c r="AB95" s="6"/>
      <c r="AC95" s="55"/>
      <c r="AD95" s="59"/>
      <c r="AE95" s="36"/>
    </row>
    <row r="96" spans="1:31" ht="18" customHeight="1" x14ac:dyDescent="0.25">
      <c r="A96" s="100">
        <v>323411</v>
      </c>
      <c r="B96" s="101" t="s">
        <v>108</v>
      </c>
      <c r="C96" s="126"/>
      <c r="D96" s="125">
        <f t="shared" si="6"/>
        <v>1700</v>
      </c>
      <c r="E96" s="332"/>
      <c r="F96" s="35"/>
      <c r="G96" s="55"/>
      <c r="H96" s="36"/>
      <c r="I96" s="28"/>
      <c r="J96" s="6"/>
      <c r="K96" s="181"/>
      <c r="L96" s="452"/>
      <c r="M96" s="6">
        <v>1700</v>
      </c>
      <c r="N96" s="36"/>
      <c r="O96" s="28"/>
      <c r="P96" s="6"/>
      <c r="Q96" s="55"/>
      <c r="R96" s="59"/>
      <c r="S96" s="6"/>
      <c r="T96" s="36"/>
      <c r="U96" s="28"/>
      <c r="V96" s="6"/>
      <c r="W96" s="55"/>
      <c r="X96" s="59"/>
      <c r="Y96" s="6"/>
      <c r="Z96" s="36"/>
      <c r="AA96" s="28"/>
      <c r="AB96" s="6"/>
      <c r="AC96" s="55"/>
      <c r="AD96" s="59"/>
      <c r="AE96" s="36"/>
    </row>
    <row r="97" spans="1:31" ht="18" customHeight="1" x14ac:dyDescent="0.25">
      <c r="A97" s="100">
        <v>32342</v>
      </c>
      <c r="B97" s="101" t="s">
        <v>15</v>
      </c>
      <c r="C97" s="126"/>
      <c r="D97" s="125">
        <f t="shared" si="6"/>
        <v>4907.4400000000005</v>
      </c>
      <c r="E97" s="332"/>
      <c r="F97" s="35"/>
      <c r="G97" s="55">
        <v>0</v>
      </c>
      <c r="H97" s="36"/>
      <c r="I97" s="28"/>
      <c r="J97" s="6">
        <v>291.08999999999997</v>
      </c>
      <c r="K97" s="181"/>
      <c r="L97" s="452"/>
      <c r="M97" s="6">
        <v>4616.3500000000004</v>
      </c>
      <c r="N97" s="36"/>
      <c r="O97" s="28"/>
      <c r="P97" s="6"/>
      <c r="Q97" s="55"/>
      <c r="R97" s="59"/>
      <c r="S97" s="6"/>
      <c r="T97" s="36"/>
      <c r="U97" s="28"/>
      <c r="V97" s="6"/>
      <c r="W97" s="55"/>
      <c r="X97" s="59"/>
      <c r="Y97" s="6"/>
      <c r="Z97" s="36"/>
      <c r="AA97" s="28"/>
      <c r="AB97" s="6"/>
      <c r="AC97" s="55"/>
      <c r="AD97" s="59"/>
      <c r="AE97" s="36"/>
    </row>
    <row r="98" spans="1:31" ht="18" customHeight="1" x14ac:dyDescent="0.25">
      <c r="A98" s="100">
        <v>32343</v>
      </c>
      <c r="B98" s="101" t="s">
        <v>16</v>
      </c>
      <c r="C98" s="126"/>
      <c r="D98" s="125">
        <f t="shared" si="6"/>
        <v>750</v>
      </c>
      <c r="E98" s="332"/>
      <c r="F98" s="35"/>
      <c r="G98" s="55"/>
      <c r="H98" s="36"/>
      <c r="I98" s="28"/>
      <c r="J98" s="6"/>
      <c r="K98" s="181"/>
      <c r="L98" s="452"/>
      <c r="M98" s="6">
        <v>750</v>
      </c>
      <c r="N98" s="36"/>
      <c r="O98" s="28"/>
      <c r="P98" s="6"/>
      <c r="Q98" s="55"/>
      <c r="R98" s="59"/>
      <c r="S98" s="6"/>
      <c r="T98" s="36"/>
      <c r="U98" s="28"/>
      <c r="V98" s="6"/>
      <c r="W98" s="55"/>
      <c r="X98" s="59"/>
      <c r="Y98" s="6"/>
      <c r="Z98" s="36"/>
      <c r="AA98" s="28"/>
      <c r="AB98" s="6"/>
      <c r="AC98" s="55"/>
      <c r="AD98" s="59"/>
      <c r="AE98" s="36"/>
    </row>
    <row r="99" spans="1:31" ht="18" customHeight="1" x14ac:dyDescent="0.25">
      <c r="A99" s="100">
        <v>323440</v>
      </c>
      <c r="B99" s="101" t="s">
        <v>109</v>
      </c>
      <c r="C99" s="126"/>
      <c r="D99" s="125">
        <f t="shared" si="6"/>
        <v>0</v>
      </c>
      <c r="E99" s="332"/>
      <c r="F99" s="35"/>
      <c r="G99" s="55"/>
      <c r="H99" s="36"/>
      <c r="I99" s="28"/>
      <c r="J99" s="6"/>
      <c r="K99" s="181"/>
      <c r="L99" s="452"/>
      <c r="M99" s="360"/>
      <c r="N99" s="36"/>
      <c r="O99" s="28"/>
      <c r="P99" s="6"/>
      <c r="Q99" s="55"/>
      <c r="R99" s="59"/>
      <c r="S99" s="6"/>
      <c r="T99" s="36"/>
      <c r="U99" s="28"/>
      <c r="V99" s="6"/>
      <c r="W99" s="55"/>
      <c r="X99" s="59"/>
      <c r="Y99" s="6"/>
      <c r="Z99" s="36"/>
      <c r="AA99" s="28"/>
      <c r="AB99" s="6"/>
      <c r="AC99" s="55"/>
      <c r="AD99" s="59"/>
      <c r="AE99" s="36"/>
    </row>
    <row r="100" spans="1:31" ht="18" customHeight="1" x14ac:dyDescent="0.25">
      <c r="A100" s="108">
        <v>323441</v>
      </c>
      <c r="B100" s="111" t="s">
        <v>110</v>
      </c>
      <c r="C100" s="126"/>
      <c r="D100" s="125">
        <f t="shared" si="6"/>
        <v>0</v>
      </c>
      <c r="E100" s="332"/>
      <c r="F100" s="35"/>
      <c r="G100" s="55"/>
      <c r="H100" s="36"/>
      <c r="I100" s="28"/>
      <c r="J100" s="6"/>
      <c r="K100" s="181"/>
      <c r="L100" s="452"/>
      <c r="M100" s="6"/>
      <c r="N100" s="36"/>
      <c r="O100" s="28"/>
      <c r="P100" s="6"/>
      <c r="Q100" s="55"/>
      <c r="R100" s="59"/>
      <c r="S100" s="6"/>
      <c r="T100" s="36"/>
      <c r="U100" s="28"/>
      <c r="V100" s="6"/>
      <c r="W100" s="55"/>
      <c r="X100" s="59"/>
      <c r="Y100" s="6"/>
      <c r="Z100" s="36"/>
      <c r="AA100" s="28"/>
      <c r="AB100" s="6"/>
      <c r="AC100" s="55"/>
      <c r="AD100" s="59"/>
      <c r="AE100" s="36"/>
    </row>
    <row r="101" spans="1:31" ht="18" customHeight="1" x14ac:dyDescent="0.25">
      <c r="A101" s="108">
        <v>32349</v>
      </c>
      <c r="B101" s="111" t="s">
        <v>111</v>
      </c>
      <c r="C101" s="128"/>
      <c r="D101" s="125">
        <f t="shared" si="6"/>
        <v>2983.75</v>
      </c>
      <c r="E101" s="333"/>
      <c r="F101" s="43"/>
      <c r="G101" s="55"/>
      <c r="H101" s="36"/>
      <c r="I101" s="28"/>
      <c r="J101" s="6"/>
      <c r="K101" s="181"/>
      <c r="L101" s="453"/>
      <c r="M101" s="6">
        <v>2983.75</v>
      </c>
      <c r="N101" s="36"/>
      <c r="O101" s="28"/>
      <c r="P101" s="6"/>
      <c r="Q101" s="55"/>
      <c r="R101" s="59"/>
      <c r="S101" s="6"/>
      <c r="T101" s="36"/>
      <c r="U101" s="28"/>
      <c r="V101" s="6"/>
      <c r="W101" s="55"/>
      <c r="X101" s="59"/>
      <c r="Y101" s="6"/>
      <c r="Z101" s="36"/>
      <c r="AA101" s="28"/>
      <c r="AB101" s="6"/>
      <c r="AC101" s="55"/>
      <c r="AD101" s="59"/>
      <c r="AE101" s="36"/>
    </row>
    <row r="102" spans="1:31" ht="12.95" customHeight="1" x14ac:dyDescent="0.25">
      <c r="A102" s="431" t="s">
        <v>91</v>
      </c>
      <c r="B102" s="432"/>
      <c r="C102" s="437" t="s">
        <v>149</v>
      </c>
      <c r="D102" s="440" t="s">
        <v>139</v>
      </c>
      <c r="E102" s="420" t="s">
        <v>137</v>
      </c>
      <c r="F102" s="426" t="s">
        <v>140</v>
      </c>
      <c r="G102" s="422"/>
      <c r="H102" s="420" t="s">
        <v>137</v>
      </c>
      <c r="I102" s="422" t="s">
        <v>141</v>
      </c>
      <c r="J102" s="423"/>
      <c r="K102" s="424" t="s">
        <v>137</v>
      </c>
      <c r="L102" s="426" t="s">
        <v>142</v>
      </c>
      <c r="M102" s="423"/>
      <c r="N102" s="420" t="s">
        <v>137</v>
      </c>
      <c r="O102" s="422" t="s">
        <v>143</v>
      </c>
      <c r="P102" s="423"/>
      <c r="Q102" s="424" t="s">
        <v>137</v>
      </c>
      <c r="R102" s="426" t="s">
        <v>144</v>
      </c>
      <c r="S102" s="423"/>
      <c r="T102" s="420" t="s">
        <v>137</v>
      </c>
      <c r="U102" s="422" t="s">
        <v>145</v>
      </c>
      <c r="V102" s="423"/>
      <c r="W102" s="424" t="s">
        <v>137</v>
      </c>
      <c r="X102" s="426" t="s">
        <v>258</v>
      </c>
      <c r="Y102" s="423"/>
      <c r="Z102" s="420" t="s">
        <v>137</v>
      </c>
      <c r="AA102" s="422" t="s">
        <v>147</v>
      </c>
      <c r="AB102" s="423"/>
      <c r="AC102" s="424" t="s">
        <v>137</v>
      </c>
      <c r="AD102" s="426" t="s">
        <v>148</v>
      </c>
      <c r="AE102" s="441"/>
    </row>
    <row r="103" spans="1:31" ht="12.95" customHeight="1" x14ac:dyDescent="0.25">
      <c r="A103" s="433"/>
      <c r="B103" s="434"/>
      <c r="C103" s="438"/>
      <c r="D103" s="440"/>
      <c r="E103" s="421"/>
      <c r="F103" s="426" t="s">
        <v>128</v>
      </c>
      <c r="G103" s="422"/>
      <c r="H103" s="421"/>
      <c r="I103" s="422" t="s">
        <v>129</v>
      </c>
      <c r="J103" s="423"/>
      <c r="K103" s="425"/>
      <c r="L103" s="426" t="s">
        <v>130</v>
      </c>
      <c r="M103" s="423"/>
      <c r="N103" s="421"/>
      <c r="O103" s="422" t="s">
        <v>131</v>
      </c>
      <c r="P103" s="423"/>
      <c r="Q103" s="425"/>
      <c r="R103" s="429" t="s">
        <v>132</v>
      </c>
      <c r="S103" s="430"/>
      <c r="T103" s="421"/>
      <c r="U103" s="416" t="s">
        <v>133</v>
      </c>
      <c r="V103" s="417"/>
      <c r="W103" s="425"/>
      <c r="X103" s="418" t="s">
        <v>134</v>
      </c>
      <c r="Y103" s="417"/>
      <c r="Z103" s="421"/>
      <c r="AA103" s="416" t="s">
        <v>135</v>
      </c>
      <c r="AB103" s="417"/>
      <c r="AC103" s="425"/>
      <c r="AD103" s="418" t="s">
        <v>136</v>
      </c>
      <c r="AE103" s="419"/>
    </row>
    <row r="104" spans="1:31" ht="12.95" customHeight="1" x14ac:dyDescent="0.25">
      <c r="A104" s="435"/>
      <c r="B104" s="436"/>
      <c r="C104" s="439"/>
      <c r="D104" s="440"/>
      <c r="E104" s="32" t="s">
        <v>138</v>
      </c>
      <c r="F104" s="31" t="s">
        <v>126</v>
      </c>
      <c r="G104" s="23" t="s">
        <v>127</v>
      </c>
      <c r="H104" s="32" t="s">
        <v>138</v>
      </c>
      <c r="I104" s="26" t="s">
        <v>126</v>
      </c>
      <c r="J104" s="7" t="s">
        <v>127</v>
      </c>
      <c r="K104" s="9" t="s">
        <v>138</v>
      </c>
      <c r="L104" s="31" t="s">
        <v>126</v>
      </c>
      <c r="M104" s="7" t="s">
        <v>127</v>
      </c>
      <c r="N104" s="32" t="s">
        <v>138</v>
      </c>
      <c r="O104" s="26" t="s">
        <v>126</v>
      </c>
      <c r="P104" s="7" t="s">
        <v>127</v>
      </c>
      <c r="Q104" s="23" t="s">
        <v>138</v>
      </c>
      <c r="R104" s="31" t="s">
        <v>126</v>
      </c>
      <c r="S104" s="7" t="s">
        <v>127</v>
      </c>
      <c r="T104" s="32" t="s">
        <v>138</v>
      </c>
      <c r="U104" s="26" t="s">
        <v>126</v>
      </c>
      <c r="V104" s="7" t="s">
        <v>127</v>
      </c>
      <c r="W104" s="23" t="s">
        <v>138</v>
      </c>
      <c r="X104" s="31" t="s">
        <v>126</v>
      </c>
      <c r="Y104" s="7" t="s">
        <v>127</v>
      </c>
      <c r="Z104" s="32" t="s">
        <v>138</v>
      </c>
      <c r="AA104" s="53" t="s">
        <v>126</v>
      </c>
      <c r="AB104" s="9" t="s">
        <v>127</v>
      </c>
      <c r="AC104" s="23" t="s">
        <v>138</v>
      </c>
      <c r="AD104" s="67" t="s">
        <v>247</v>
      </c>
      <c r="AE104" s="68" t="s">
        <v>127</v>
      </c>
    </row>
    <row r="105" spans="1:31" ht="18" customHeight="1" x14ac:dyDescent="0.3">
      <c r="A105" s="112" t="s">
        <v>172</v>
      </c>
      <c r="B105" s="113"/>
      <c r="C105" s="163">
        <f>SUM(F105,I105,L105,O105,R105,U105,X105,AA105)</f>
        <v>111802.38</v>
      </c>
      <c r="D105" s="162">
        <f t="shared" si="6"/>
        <v>114552.98000000001</v>
      </c>
      <c r="E105" s="409">
        <f>SUM(D105/C105)*100</f>
        <v>102.46023385190905</v>
      </c>
      <c r="F105" s="75">
        <v>1692.38</v>
      </c>
      <c r="G105" s="54">
        <f>SUM(G106:G109)</f>
        <v>2055.4899999999998</v>
      </c>
      <c r="H105" s="409">
        <f>SUM(G105/F105)*100</f>
        <v>121.45558326144243</v>
      </c>
      <c r="I105" s="27"/>
      <c r="J105" s="11">
        <f t="shared" ref="J105:AE105" si="13">SUM(J106:J109)</f>
        <v>0</v>
      </c>
      <c r="K105" s="182"/>
      <c r="L105" s="58">
        <v>110110</v>
      </c>
      <c r="M105" s="11">
        <f>SUM(M106:M109)</f>
        <v>111454.49</v>
      </c>
      <c r="N105" s="409">
        <f>SUM(M105/L105)*100</f>
        <v>101.22104259376987</v>
      </c>
      <c r="O105" s="27">
        <v>0</v>
      </c>
      <c r="P105" s="11">
        <f t="shared" si="13"/>
        <v>1043</v>
      </c>
      <c r="Q105" s="54"/>
      <c r="R105" s="58"/>
      <c r="S105" s="11">
        <f t="shared" si="13"/>
        <v>0</v>
      </c>
      <c r="T105" s="34"/>
      <c r="U105" s="27"/>
      <c r="V105" s="11">
        <f t="shared" si="13"/>
        <v>0</v>
      </c>
      <c r="W105" s="54"/>
      <c r="X105" s="58"/>
      <c r="Y105" s="11">
        <f t="shared" si="13"/>
        <v>0</v>
      </c>
      <c r="Z105" s="34"/>
      <c r="AA105" s="27"/>
      <c r="AB105" s="11">
        <f t="shared" si="13"/>
        <v>0</v>
      </c>
      <c r="AC105" s="54"/>
      <c r="AD105" s="58"/>
      <c r="AE105" s="34">
        <f t="shared" si="13"/>
        <v>0</v>
      </c>
    </row>
    <row r="106" spans="1:31" ht="18" customHeight="1" x14ac:dyDescent="0.25">
      <c r="A106" s="112">
        <v>323520</v>
      </c>
      <c r="B106" s="115" t="s">
        <v>67</v>
      </c>
      <c r="C106" s="126"/>
      <c r="D106" s="125">
        <f t="shared" si="6"/>
        <v>14850</v>
      </c>
      <c r="E106" s="332"/>
      <c r="F106" s="37"/>
      <c r="G106" s="56"/>
      <c r="H106" s="40"/>
      <c r="I106" s="29"/>
      <c r="J106" s="12"/>
      <c r="K106" s="183"/>
      <c r="L106" s="454"/>
      <c r="M106" s="12">
        <v>14850</v>
      </c>
      <c r="N106" s="40"/>
      <c r="O106" s="29"/>
      <c r="P106" s="12"/>
      <c r="Q106" s="56"/>
      <c r="R106" s="60"/>
      <c r="S106" s="12"/>
      <c r="T106" s="40"/>
      <c r="U106" s="29"/>
      <c r="V106" s="12"/>
      <c r="W106" s="56"/>
      <c r="X106" s="60"/>
      <c r="Y106" s="12"/>
      <c r="Z106" s="40"/>
      <c r="AA106" s="29"/>
      <c r="AB106" s="12"/>
      <c r="AC106" s="56"/>
      <c r="AD106" s="60"/>
      <c r="AE106" s="40"/>
    </row>
    <row r="107" spans="1:31" ht="18" customHeight="1" x14ac:dyDescent="0.25">
      <c r="A107" s="112">
        <v>323521</v>
      </c>
      <c r="B107" s="115" t="s">
        <v>68</v>
      </c>
      <c r="C107" s="126"/>
      <c r="D107" s="125">
        <f t="shared" si="6"/>
        <v>96159.98000000001</v>
      </c>
      <c r="E107" s="332"/>
      <c r="F107" s="37"/>
      <c r="G107" s="56">
        <v>805.49</v>
      </c>
      <c r="H107" s="40"/>
      <c r="I107" s="29"/>
      <c r="J107" s="12"/>
      <c r="K107" s="183"/>
      <c r="L107" s="455"/>
      <c r="M107" s="12">
        <v>95354.49</v>
      </c>
      <c r="N107" s="40"/>
      <c r="O107" s="29"/>
      <c r="P107" s="12"/>
      <c r="Q107" s="56"/>
      <c r="R107" s="60"/>
      <c r="S107" s="12"/>
      <c r="T107" s="40"/>
      <c r="U107" s="29"/>
      <c r="V107" s="12"/>
      <c r="W107" s="56"/>
      <c r="X107" s="60"/>
      <c r="Y107" s="12"/>
      <c r="Z107" s="40"/>
      <c r="AA107" s="29"/>
      <c r="AB107" s="12"/>
      <c r="AC107" s="56"/>
      <c r="AD107" s="60"/>
      <c r="AE107" s="40"/>
    </row>
    <row r="108" spans="1:31" s="202" customFormat="1" ht="18" customHeight="1" x14ac:dyDescent="0.25">
      <c r="A108" s="112">
        <v>32354</v>
      </c>
      <c r="B108" s="115" t="s">
        <v>112</v>
      </c>
      <c r="C108" s="126"/>
      <c r="D108" s="125">
        <f t="shared" si="6"/>
        <v>3543</v>
      </c>
      <c r="E108" s="332"/>
      <c r="F108" s="37" t="s">
        <v>19</v>
      </c>
      <c r="G108" s="56">
        <v>1250</v>
      </c>
      <c r="H108" s="40"/>
      <c r="I108" s="29"/>
      <c r="J108" s="12"/>
      <c r="K108" s="183"/>
      <c r="L108" s="455"/>
      <c r="M108" s="12">
        <v>1250</v>
      </c>
      <c r="N108" s="40"/>
      <c r="O108" s="29"/>
      <c r="P108" s="12">
        <v>1043</v>
      </c>
      <c r="Q108" s="56"/>
      <c r="R108" s="60"/>
      <c r="S108" s="12"/>
      <c r="T108" s="40"/>
      <c r="U108" s="29"/>
      <c r="V108" s="12"/>
      <c r="W108" s="56"/>
      <c r="X108" s="60"/>
      <c r="Y108" s="12"/>
      <c r="Z108" s="40"/>
      <c r="AA108" s="29"/>
      <c r="AB108" s="12"/>
      <c r="AC108" s="56"/>
      <c r="AD108" s="60"/>
      <c r="AE108" s="40"/>
    </row>
    <row r="109" spans="1:31" ht="18" customHeight="1" x14ac:dyDescent="0.25">
      <c r="A109" s="112">
        <v>323553</v>
      </c>
      <c r="B109" s="115" t="s">
        <v>113</v>
      </c>
      <c r="C109" s="128"/>
      <c r="D109" s="125">
        <f t="shared" si="6"/>
        <v>0</v>
      </c>
      <c r="E109" s="333"/>
      <c r="F109" s="37"/>
      <c r="G109" s="56"/>
      <c r="H109" s="40"/>
      <c r="I109" s="29"/>
      <c r="J109" s="12"/>
      <c r="K109" s="183"/>
      <c r="L109" s="456"/>
      <c r="M109" s="12"/>
      <c r="N109" s="40"/>
      <c r="O109" s="29"/>
      <c r="P109" s="12"/>
      <c r="Q109" s="56"/>
      <c r="R109" s="60"/>
      <c r="S109" s="12"/>
      <c r="T109" s="40"/>
      <c r="U109" s="29"/>
      <c r="V109" s="12"/>
      <c r="W109" s="56"/>
      <c r="X109" s="60"/>
      <c r="Y109" s="12"/>
      <c r="Z109" s="40"/>
      <c r="AA109" s="29"/>
      <c r="AB109" s="12"/>
      <c r="AC109" s="56"/>
      <c r="AD109" s="60"/>
      <c r="AE109" s="40"/>
    </row>
    <row r="110" spans="1:31" s="202" customFormat="1" ht="18" customHeight="1" x14ac:dyDescent="0.3">
      <c r="A110" s="112" t="s">
        <v>173</v>
      </c>
      <c r="B110" s="113"/>
      <c r="C110" s="124">
        <f>SUM(F110,I110,L110,O110,R110,U110,X110,AA110)</f>
        <v>8500</v>
      </c>
      <c r="D110" s="123">
        <f t="shared" si="6"/>
        <v>8500</v>
      </c>
      <c r="E110" s="409">
        <f>SUM(D110/C110)*100</f>
        <v>100</v>
      </c>
      <c r="F110" s="44"/>
      <c r="G110" s="54"/>
      <c r="H110" s="34"/>
      <c r="I110" s="27"/>
      <c r="J110" s="11"/>
      <c r="K110" s="182"/>
      <c r="L110" s="58">
        <v>8500</v>
      </c>
      <c r="M110" s="11">
        <v>8500</v>
      </c>
      <c r="N110" s="409">
        <f>SUM(M110/L110)*100</f>
        <v>100</v>
      </c>
      <c r="O110" s="27"/>
      <c r="P110" s="11"/>
      <c r="Q110" s="54"/>
      <c r="R110" s="58"/>
      <c r="S110" s="11"/>
      <c r="T110" s="34"/>
      <c r="U110" s="27"/>
      <c r="V110" s="11"/>
      <c r="W110" s="54"/>
      <c r="X110" s="58"/>
      <c r="Y110" s="11"/>
      <c r="Z110" s="34"/>
      <c r="AA110" s="27"/>
      <c r="AB110" s="11"/>
      <c r="AC110" s="54"/>
      <c r="AD110" s="58"/>
      <c r="AE110" s="34"/>
    </row>
    <row r="111" spans="1:31" s="202" customFormat="1" ht="18" customHeight="1" x14ac:dyDescent="0.25">
      <c r="A111" s="193" t="s">
        <v>17</v>
      </c>
      <c r="B111" s="194"/>
      <c r="C111" s="204">
        <f>SUM(F111,I111,L111,O111,R111,U111,X111,AA111)</f>
        <v>0</v>
      </c>
      <c r="D111" s="203">
        <f t="shared" si="6"/>
        <v>0</v>
      </c>
      <c r="E111" s="195"/>
      <c r="F111" s="196"/>
      <c r="G111" s="197"/>
      <c r="H111" s="195"/>
      <c r="I111" s="198"/>
      <c r="J111" s="199"/>
      <c r="K111" s="200"/>
      <c r="L111" s="201">
        <v>0</v>
      </c>
      <c r="M111" s="199">
        <v>0</v>
      </c>
      <c r="N111" s="195"/>
      <c r="O111" s="198"/>
      <c r="P111" s="199"/>
      <c r="Q111" s="197"/>
      <c r="R111" s="201"/>
      <c r="S111" s="199"/>
      <c r="T111" s="195"/>
      <c r="U111" s="198"/>
      <c r="V111" s="199"/>
      <c r="W111" s="197"/>
      <c r="X111" s="201"/>
      <c r="Y111" s="199"/>
      <c r="Z111" s="195"/>
      <c r="AA111" s="198"/>
      <c r="AB111" s="199"/>
      <c r="AC111" s="197"/>
      <c r="AD111" s="201"/>
      <c r="AE111" s="195"/>
    </row>
    <row r="112" spans="1:31" s="202" customFormat="1" ht="18" customHeight="1" x14ac:dyDescent="0.3">
      <c r="A112" s="112" t="s">
        <v>174</v>
      </c>
      <c r="B112" s="113"/>
      <c r="C112" s="124">
        <f>SUM(F112,I112,L112,O112,R112,U112,X112,AA112)</f>
        <v>0</v>
      </c>
      <c r="D112" s="123">
        <f t="shared" si="6"/>
        <v>0</v>
      </c>
      <c r="E112" s="34"/>
      <c r="F112" s="44"/>
      <c r="G112" s="54"/>
      <c r="H112" s="34"/>
      <c r="I112" s="27"/>
      <c r="J112" s="11"/>
      <c r="K112" s="182"/>
      <c r="L112" s="58">
        <v>0</v>
      </c>
      <c r="M112" s="11">
        <v>0</v>
      </c>
      <c r="N112" s="34"/>
      <c r="O112" s="27"/>
      <c r="P112" s="11"/>
      <c r="Q112" s="54"/>
      <c r="R112" s="58"/>
      <c r="S112" s="11"/>
      <c r="T112" s="34"/>
      <c r="U112" s="27"/>
      <c r="V112" s="11"/>
      <c r="W112" s="54"/>
      <c r="X112" s="58"/>
      <c r="Y112" s="11"/>
      <c r="Z112" s="34"/>
      <c r="AA112" s="27"/>
      <c r="AB112" s="11"/>
      <c r="AC112" s="54"/>
      <c r="AD112" s="58"/>
      <c r="AE112" s="34"/>
    </row>
    <row r="113" spans="1:31" ht="18" customHeight="1" x14ac:dyDescent="0.3">
      <c r="A113" s="112" t="s">
        <v>175</v>
      </c>
      <c r="B113" s="113"/>
      <c r="C113" s="70">
        <f>SUM(F113,I113,L113,O113,R113,U113,X113,AA113)</f>
        <v>69000</v>
      </c>
      <c r="D113" s="123">
        <f t="shared" si="6"/>
        <v>60651.13</v>
      </c>
      <c r="E113" s="409">
        <f>SUM(D113/C113)*100</f>
        <v>87.900188405797095</v>
      </c>
      <c r="F113" s="44"/>
      <c r="G113" s="54">
        <v>0</v>
      </c>
      <c r="H113" s="34"/>
      <c r="I113" s="190">
        <v>69000</v>
      </c>
      <c r="J113" s="11">
        <v>60651.13</v>
      </c>
      <c r="K113" s="409">
        <f>SUM(J113/I113)*100</f>
        <v>87.900188405797095</v>
      </c>
      <c r="L113" s="58">
        <v>0</v>
      </c>
      <c r="M113" s="11"/>
      <c r="N113" s="34"/>
      <c r="O113" s="27"/>
      <c r="P113" s="11"/>
      <c r="Q113" s="54"/>
      <c r="R113" s="58"/>
      <c r="S113" s="11"/>
      <c r="T113" s="34"/>
      <c r="U113" s="27"/>
      <c r="V113" s="11"/>
      <c r="W113" s="54"/>
      <c r="X113" s="58"/>
      <c r="Y113" s="11"/>
      <c r="Z113" s="34"/>
      <c r="AA113" s="27"/>
      <c r="AB113" s="11"/>
      <c r="AC113" s="54"/>
      <c r="AD113" s="58"/>
      <c r="AE113" s="34"/>
    </row>
    <row r="114" spans="1:31" ht="18" customHeight="1" x14ac:dyDescent="0.3">
      <c r="A114" s="108" t="s">
        <v>114</v>
      </c>
      <c r="B114" s="113"/>
      <c r="C114" s="77"/>
      <c r="D114" s="46">
        <f t="shared" ref="D114:D133" si="14">SUM(G114,J114,M114,P114,S114,V114,Y114,AB114,AE114)</f>
        <v>0</v>
      </c>
      <c r="E114" s="333"/>
      <c r="F114" s="37"/>
      <c r="G114" s="56"/>
      <c r="H114" s="40"/>
      <c r="I114" s="29"/>
      <c r="J114" s="12"/>
      <c r="K114" s="183"/>
      <c r="L114" s="60"/>
      <c r="M114" s="12"/>
      <c r="N114" s="40"/>
      <c r="O114" s="29"/>
      <c r="P114" s="12"/>
      <c r="Q114" s="56"/>
      <c r="R114" s="60"/>
      <c r="S114" s="12"/>
      <c r="T114" s="40"/>
      <c r="U114" s="29"/>
      <c r="V114" s="12"/>
      <c r="W114" s="56"/>
      <c r="X114" s="60"/>
      <c r="Y114" s="12"/>
      <c r="Z114" s="40"/>
      <c r="AA114" s="29"/>
      <c r="AB114" s="12"/>
      <c r="AC114" s="56"/>
      <c r="AD114" s="60"/>
      <c r="AE114" s="40"/>
    </row>
    <row r="115" spans="1:31" ht="18" customHeight="1" x14ac:dyDescent="0.3">
      <c r="A115" s="112" t="s">
        <v>176</v>
      </c>
      <c r="B115" s="113"/>
      <c r="C115" s="123">
        <f>SUM(F115,I115,L115,O115,R115,U115,X115,AA115)</f>
        <v>1000</v>
      </c>
      <c r="D115" s="336">
        <f t="shared" si="14"/>
        <v>2175</v>
      </c>
      <c r="E115" s="409">
        <f>SUM(D115/C115)*100</f>
        <v>217.49999999999997</v>
      </c>
      <c r="F115" s="44"/>
      <c r="G115" s="54">
        <f t="shared" ref="G115:AE115" si="15">SUM(G116:G116)</f>
        <v>0</v>
      </c>
      <c r="H115" s="34"/>
      <c r="I115" s="27">
        <v>0</v>
      </c>
      <c r="J115" s="11">
        <f t="shared" si="15"/>
        <v>1500</v>
      </c>
      <c r="K115" s="182"/>
      <c r="L115" s="58">
        <v>1000</v>
      </c>
      <c r="M115" s="11">
        <f t="shared" si="15"/>
        <v>675</v>
      </c>
      <c r="N115" s="409">
        <f>SUM(M115/L115)*100</f>
        <v>67.5</v>
      </c>
      <c r="O115" s="27"/>
      <c r="P115" s="11">
        <f t="shared" si="15"/>
        <v>0</v>
      </c>
      <c r="Q115" s="54"/>
      <c r="R115" s="58"/>
      <c r="S115" s="11">
        <f t="shared" si="15"/>
        <v>0</v>
      </c>
      <c r="T115" s="34"/>
      <c r="U115" s="27"/>
      <c r="V115" s="11">
        <f t="shared" si="15"/>
        <v>0</v>
      </c>
      <c r="W115" s="54"/>
      <c r="X115" s="58"/>
      <c r="Y115" s="11">
        <f t="shared" si="15"/>
        <v>0</v>
      </c>
      <c r="Z115" s="34"/>
      <c r="AA115" s="27"/>
      <c r="AB115" s="11">
        <f t="shared" si="15"/>
        <v>0</v>
      </c>
      <c r="AC115" s="54"/>
      <c r="AD115" s="58"/>
      <c r="AE115" s="34">
        <f t="shared" si="15"/>
        <v>0</v>
      </c>
    </row>
    <row r="116" spans="1:31" ht="18" customHeight="1" x14ac:dyDescent="0.25">
      <c r="A116" s="100">
        <v>32379</v>
      </c>
      <c r="B116" s="100" t="s">
        <v>23</v>
      </c>
      <c r="C116" s="166"/>
      <c r="D116" s="337">
        <f t="shared" si="14"/>
        <v>2175</v>
      </c>
      <c r="E116" s="333"/>
      <c r="F116" s="37"/>
      <c r="G116" s="55">
        <v>0</v>
      </c>
      <c r="H116" s="36"/>
      <c r="I116" s="28"/>
      <c r="J116" s="6">
        <v>1500</v>
      </c>
      <c r="K116" s="181"/>
      <c r="L116" s="59"/>
      <c r="M116" s="6">
        <v>675</v>
      </c>
      <c r="N116" s="36"/>
      <c r="O116" s="28"/>
      <c r="P116" s="6"/>
      <c r="Q116" s="55"/>
      <c r="R116" s="59"/>
      <c r="S116" s="6"/>
      <c r="T116" s="36"/>
      <c r="U116" s="28"/>
      <c r="V116" s="6"/>
      <c r="W116" s="55"/>
      <c r="X116" s="59"/>
      <c r="Y116" s="6"/>
      <c r="Z116" s="36"/>
      <c r="AA116" s="28"/>
      <c r="AB116" s="6"/>
      <c r="AC116" s="55"/>
      <c r="AD116" s="59"/>
      <c r="AE116" s="36"/>
    </row>
    <row r="117" spans="1:31" ht="18" customHeight="1" x14ac:dyDescent="0.3">
      <c r="A117" s="112" t="s">
        <v>177</v>
      </c>
      <c r="B117" s="113"/>
      <c r="C117" s="123">
        <f>SUM(F117,I117,L117,O117,R117,U117,X117,AA117)</f>
        <v>1200</v>
      </c>
      <c r="D117" s="336">
        <f t="shared" si="14"/>
        <v>1680</v>
      </c>
      <c r="E117" s="409">
        <f>SUM(D117/C117)*100</f>
        <v>140</v>
      </c>
      <c r="F117" s="44"/>
      <c r="G117" s="94">
        <f>SUM(G118:G119)</f>
        <v>0</v>
      </c>
      <c r="H117" s="95"/>
      <c r="I117" s="96"/>
      <c r="J117" s="97">
        <f t="shared" ref="J117:AE117" si="16">SUM(J118:J119)</f>
        <v>0</v>
      </c>
      <c r="K117" s="184"/>
      <c r="L117" s="323">
        <v>1200</v>
      </c>
      <c r="M117" s="324">
        <f t="shared" si="16"/>
        <v>1200</v>
      </c>
      <c r="N117" s="409">
        <f>SUM(M117/L117)*100</f>
        <v>100</v>
      </c>
      <c r="O117" s="96"/>
      <c r="P117" s="324">
        <f t="shared" si="16"/>
        <v>0</v>
      </c>
      <c r="Q117" s="325"/>
      <c r="R117" s="323"/>
      <c r="S117" s="324">
        <f t="shared" si="16"/>
        <v>480</v>
      </c>
      <c r="T117" s="326"/>
      <c r="U117" s="327"/>
      <c r="V117" s="324">
        <f t="shared" si="16"/>
        <v>0</v>
      </c>
      <c r="W117" s="325"/>
      <c r="X117" s="323"/>
      <c r="Y117" s="324">
        <f t="shared" si="16"/>
        <v>0</v>
      </c>
      <c r="Z117" s="326"/>
      <c r="AA117" s="327"/>
      <c r="AB117" s="324">
        <f t="shared" si="16"/>
        <v>0</v>
      </c>
      <c r="AC117" s="325"/>
      <c r="AD117" s="323"/>
      <c r="AE117" s="326">
        <f t="shared" si="16"/>
        <v>0</v>
      </c>
    </row>
    <row r="118" spans="1:31" ht="18" customHeight="1" x14ac:dyDescent="0.25">
      <c r="A118" s="100">
        <v>32381</v>
      </c>
      <c r="B118" s="100" t="s">
        <v>18</v>
      </c>
      <c r="C118" s="167"/>
      <c r="D118" s="337">
        <f t="shared" si="14"/>
        <v>1200</v>
      </c>
      <c r="E118" s="332"/>
      <c r="F118" s="37"/>
      <c r="G118" s="56"/>
      <c r="H118" s="40"/>
      <c r="I118" s="29"/>
      <c r="J118" s="12"/>
      <c r="K118" s="183"/>
      <c r="L118" s="60"/>
      <c r="M118" s="12">
        <v>1200</v>
      </c>
      <c r="N118" s="40"/>
      <c r="O118" s="29"/>
      <c r="P118" s="12"/>
      <c r="Q118" s="56"/>
      <c r="R118" s="60"/>
      <c r="S118" s="12"/>
      <c r="T118" s="40"/>
      <c r="U118" s="29"/>
      <c r="V118" s="12"/>
      <c r="W118" s="56"/>
      <c r="X118" s="60"/>
      <c r="Y118" s="12"/>
      <c r="Z118" s="40"/>
      <c r="AA118" s="29"/>
      <c r="AB118" s="12"/>
      <c r="AC118" s="56"/>
      <c r="AD118" s="60"/>
      <c r="AE118" s="40"/>
    </row>
    <row r="119" spans="1:31" ht="18" customHeight="1" x14ac:dyDescent="0.25">
      <c r="A119" s="108">
        <v>32389</v>
      </c>
      <c r="B119" s="100" t="s">
        <v>115</v>
      </c>
      <c r="C119" s="166"/>
      <c r="D119" s="337">
        <f t="shared" si="14"/>
        <v>480</v>
      </c>
      <c r="E119" s="333"/>
      <c r="F119" s="37"/>
      <c r="G119" s="56"/>
      <c r="H119" s="40"/>
      <c r="I119" s="29"/>
      <c r="J119" s="12"/>
      <c r="K119" s="183"/>
      <c r="L119" s="60"/>
      <c r="M119" s="12"/>
      <c r="N119" s="40"/>
      <c r="O119" s="29"/>
      <c r="P119" s="12"/>
      <c r="Q119" s="56"/>
      <c r="R119" s="60"/>
      <c r="S119" s="12">
        <v>480</v>
      </c>
      <c r="T119" s="40"/>
      <c r="U119" s="29"/>
      <c r="V119" s="12"/>
      <c r="W119" s="56"/>
      <c r="X119" s="60"/>
      <c r="Y119" s="12"/>
      <c r="Z119" s="40"/>
      <c r="AA119" s="29"/>
      <c r="AB119" s="12"/>
      <c r="AC119" s="56"/>
      <c r="AD119" s="60"/>
      <c r="AE119" s="40"/>
    </row>
    <row r="120" spans="1:31" ht="18" customHeight="1" x14ac:dyDescent="0.3">
      <c r="A120" s="112" t="s">
        <v>178</v>
      </c>
      <c r="B120" s="113"/>
      <c r="C120" s="123">
        <f>SUM(F120,I120,L120,O120,R120,U120,X120,AA120)</f>
        <v>2000</v>
      </c>
      <c r="D120" s="336">
        <f t="shared" si="14"/>
        <v>1449.7</v>
      </c>
      <c r="E120" s="409">
        <f>SUM(D120/C120)*100</f>
        <v>72.484999999999999</v>
      </c>
      <c r="F120" s="44"/>
      <c r="G120" s="54">
        <f>SUM(G121+G122)</f>
        <v>0</v>
      </c>
      <c r="H120" s="34"/>
      <c r="I120" s="27">
        <v>2000</v>
      </c>
      <c r="J120" s="11">
        <f t="shared" ref="J120:AE120" si="17">SUM(J121+J122)</f>
        <v>1449.7</v>
      </c>
      <c r="K120" s="409">
        <f>SUM(J120/I120)*100</f>
        <v>72.484999999999999</v>
      </c>
      <c r="L120" s="58">
        <v>0</v>
      </c>
      <c r="M120" s="11">
        <f>SUM(M121:M123)</f>
        <v>0</v>
      </c>
      <c r="N120" s="34">
        <v>0</v>
      </c>
      <c r="O120" s="27"/>
      <c r="P120" s="11">
        <f t="shared" si="17"/>
        <v>0</v>
      </c>
      <c r="Q120" s="54"/>
      <c r="R120" s="58"/>
      <c r="S120" s="11">
        <f t="shared" si="17"/>
        <v>0</v>
      </c>
      <c r="T120" s="34"/>
      <c r="U120" s="27"/>
      <c r="V120" s="11">
        <f t="shared" si="17"/>
        <v>0</v>
      </c>
      <c r="W120" s="54"/>
      <c r="X120" s="58"/>
      <c r="Y120" s="11">
        <f t="shared" si="17"/>
        <v>0</v>
      </c>
      <c r="Z120" s="34"/>
      <c r="AA120" s="27"/>
      <c r="AB120" s="11">
        <f t="shared" si="17"/>
        <v>0</v>
      </c>
      <c r="AC120" s="54"/>
      <c r="AD120" s="58"/>
      <c r="AE120" s="34">
        <f t="shared" si="17"/>
        <v>0</v>
      </c>
    </row>
    <row r="121" spans="1:31" ht="18" customHeight="1" x14ac:dyDescent="0.25">
      <c r="A121" s="108">
        <v>32391</v>
      </c>
      <c r="B121" s="115" t="s">
        <v>179</v>
      </c>
      <c r="C121" s="168"/>
      <c r="D121" s="337">
        <f t="shared" si="14"/>
        <v>1449.7</v>
      </c>
      <c r="E121" s="332"/>
      <c r="F121" s="37"/>
      <c r="G121" s="56">
        <v>0</v>
      </c>
      <c r="H121" s="40"/>
      <c r="I121" s="29"/>
      <c r="J121" s="12">
        <v>1449.7</v>
      </c>
      <c r="K121" s="183"/>
      <c r="L121" s="60"/>
      <c r="M121" s="12"/>
      <c r="N121" s="40"/>
      <c r="O121" s="29"/>
      <c r="P121" s="12"/>
      <c r="Q121" s="56"/>
      <c r="R121" s="60"/>
      <c r="S121" s="12"/>
      <c r="T121" s="40"/>
      <c r="U121" s="29"/>
      <c r="V121" s="12"/>
      <c r="W121" s="56"/>
      <c r="X121" s="60"/>
      <c r="Y121" s="12"/>
      <c r="Z121" s="40"/>
      <c r="AA121" s="29"/>
      <c r="AB121" s="12"/>
      <c r="AC121" s="56"/>
      <c r="AD121" s="60"/>
      <c r="AE121" s="40"/>
    </row>
    <row r="122" spans="1:31" ht="18" customHeight="1" x14ac:dyDescent="0.25">
      <c r="A122" s="108">
        <v>323913</v>
      </c>
      <c r="B122" s="115" t="s">
        <v>69</v>
      </c>
      <c r="C122" s="168"/>
      <c r="D122" s="337">
        <f t="shared" si="14"/>
        <v>0</v>
      </c>
      <c r="E122" s="332"/>
      <c r="F122" s="37"/>
      <c r="G122" s="56"/>
      <c r="H122" s="40"/>
      <c r="I122" s="29"/>
      <c r="J122" s="12"/>
      <c r="K122" s="183"/>
      <c r="L122" s="60"/>
      <c r="M122" s="12"/>
      <c r="N122" s="40"/>
      <c r="O122" s="29"/>
      <c r="P122" s="12"/>
      <c r="Q122" s="56"/>
      <c r="R122" s="60"/>
      <c r="S122" s="12"/>
      <c r="T122" s="40"/>
      <c r="U122" s="29"/>
      <c r="V122" s="12"/>
      <c r="W122" s="56"/>
      <c r="X122" s="60"/>
      <c r="Y122" s="12"/>
      <c r="Z122" s="40"/>
      <c r="AA122" s="29"/>
      <c r="AB122" s="12"/>
      <c r="AC122" s="56"/>
      <c r="AD122" s="60"/>
      <c r="AE122" s="40"/>
    </row>
    <row r="123" spans="1:31" ht="18" customHeight="1" x14ac:dyDescent="0.25">
      <c r="A123" s="108">
        <v>32393</v>
      </c>
      <c r="B123" s="115" t="s">
        <v>116</v>
      </c>
      <c r="C123" s="166"/>
      <c r="D123" s="337">
        <f t="shared" si="14"/>
        <v>0</v>
      </c>
      <c r="E123" s="333"/>
      <c r="F123" s="37"/>
      <c r="G123" s="56"/>
      <c r="H123" s="40"/>
      <c r="I123" s="29"/>
      <c r="J123" s="12"/>
      <c r="K123" s="183"/>
      <c r="L123" s="60"/>
      <c r="M123" s="12"/>
      <c r="N123" s="40"/>
      <c r="O123" s="29"/>
      <c r="P123" s="12"/>
      <c r="Q123" s="56"/>
      <c r="R123" s="60"/>
      <c r="S123" s="12"/>
      <c r="T123" s="40"/>
      <c r="U123" s="29"/>
      <c r="V123" s="12"/>
      <c r="W123" s="56"/>
      <c r="X123" s="60"/>
      <c r="Y123" s="12"/>
      <c r="Z123" s="40"/>
      <c r="AA123" s="29"/>
      <c r="AB123" s="12"/>
      <c r="AC123" s="56"/>
      <c r="AD123" s="60"/>
      <c r="AE123" s="40"/>
    </row>
    <row r="124" spans="1:31" ht="18" customHeight="1" x14ac:dyDescent="0.3">
      <c r="A124" s="112" t="s">
        <v>180</v>
      </c>
      <c r="B124" s="113"/>
      <c r="C124" s="123">
        <f>SUM(F124,I124,L124,O124,R124,U124,X124,AA124)</f>
        <v>1680</v>
      </c>
      <c r="D124" s="336">
        <f t="shared" si="14"/>
        <v>1663.51</v>
      </c>
      <c r="E124" s="409">
        <f>SUM(D124/C124)*100</f>
        <v>99.018452380952382</v>
      </c>
      <c r="F124" s="44"/>
      <c r="G124" s="54">
        <f>SUM(G126:G127)</f>
        <v>0</v>
      </c>
      <c r="H124" s="34"/>
      <c r="I124" s="27"/>
      <c r="J124" s="11">
        <f>SUM(J126:J127)</f>
        <v>0</v>
      </c>
      <c r="K124" s="182"/>
      <c r="L124" s="58">
        <v>1680</v>
      </c>
      <c r="M124" s="11">
        <f>SUM(M125:M127)</f>
        <v>1663.51</v>
      </c>
      <c r="N124" s="409">
        <f>SUM(M124/L124)*100</f>
        <v>99.018452380952382</v>
      </c>
      <c r="O124" s="27"/>
      <c r="P124" s="11">
        <f>SUM(P126:P127)</f>
        <v>0</v>
      </c>
      <c r="Q124" s="54"/>
      <c r="R124" s="58"/>
      <c r="S124" s="11">
        <f>SUM(S126:S127)</f>
        <v>0</v>
      </c>
      <c r="T124" s="34"/>
      <c r="U124" s="27">
        <v>0</v>
      </c>
      <c r="V124" s="11">
        <f>SUM(V126:V127)</f>
        <v>0</v>
      </c>
      <c r="W124" s="34">
        <v>0</v>
      </c>
      <c r="X124" s="58"/>
      <c r="Y124" s="11">
        <f>SUM(Y126:Y127)</f>
        <v>0</v>
      </c>
      <c r="Z124" s="34"/>
      <c r="AA124" s="27"/>
      <c r="AB124" s="11">
        <f>SUM(AB126:AB127)</f>
        <v>0</v>
      </c>
      <c r="AC124" s="54"/>
      <c r="AD124" s="58"/>
      <c r="AE124" s="34">
        <f>SUM(AE126:AE127)</f>
        <v>0</v>
      </c>
    </row>
    <row r="125" spans="1:31" ht="18" customHeight="1" x14ac:dyDescent="0.25">
      <c r="A125" s="108">
        <v>32399</v>
      </c>
      <c r="B125" s="114" t="s">
        <v>49</v>
      </c>
      <c r="C125" s="167"/>
      <c r="D125" s="337">
        <f t="shared" si="14"/>
        <v>500</v>
      </c>
      <c r="E125" s="334"/>
      <c r="F125" s="45"/>
      <c r="G125" s="55"/>
      <c r="H125" s="36"/>
      <c r="I125" s="28"/>
      <c r="J125" s="6"/>
      <c r="K125" s="181"/>
      <c r="L125" s="59"/>
      <c r="M125" s="6">
        <v>500</v>
      </c>
      <c r="N125" s="36"/>
      <c r="O125" s="28"/>
      <c r="P125" s="6"/>
      <c r="Q125" s="55"/>
      <c r="R125" s="59"/>
      <c r="S125" s="6"/>
      <c r="T125" s="36"/>
      <c r="U125" s="28"/>
      <c r="V125" s="6"/>
      <c r="W125" s="55"/>
      <c r="X125" s="59"/>
      <c r="Y125" s="6"/>
      <c r="Z125" s="36"/>
      <c r="AA125" s="28"/>
      <c r="AB125" s="6"/>
      <c r="AC125" s="55"/>
      <c r="AD125" s="59"/>
      <c r="AE125" s="36"/>
    </row>
    <row r="126" spans="1:31" ht="18" customHeight="1" x14ac:dyDescent="0.25">
      <c r="A126" s="100">
        <v>32394</v>
      </c>
      <c r="B126" s="108" t="s">
        <v>22</v>
      </c>
      <c r="C126" s="168"/>
      <c r="D126" s="337">
        <f t="shared" si="14"/>
        <v>1003.51</v>
      </c>
      <c r="E126" s="332"/>
      <c r="F126" s="47"/>
      <c r="G126" s="55"/>
      <c r="H126" s="36"/>
      <c r="I126" s="28"/>
      <c r="J126" s="6"/>
      <c r="K126" s="181"/>
      <c r="L126" s="59"/>
      <c r="M126" s="6">
        <v>1003.51</v>
      </c>
      <c r="N126" s="36"/>
      <c r="O126" s="28"/>
      <c r="P126" s="6"/>
      <c r="Q126" s="55"/>
      <c r="R126" s="59"/>
      <c r="S126" s="6"/>
      <c r="T126" s="36"/>
      <c r="U126" s="28"/>
      <c r="V126" s="6"/>
      <c r="W126" s="55"/>
      <c r="X126" s="59"/>
      <c r="Y126" s="6"/>
      <c r="Z126" s="36"/>
      <c r="AA126" s="28"/>
      <c r="AB126" s="6"/>
      <c r="AC126" s="55"/>
      <c r="AD126" s="59"/>
      <c r="AE126" s="36"/>
    </row>
    <row r="127" spans="1:31" ht="18" customHeight="1" x14ac:dyDescent="0.25">
      <c r="A127" s="108">
        <v>32395</v>
      </c>
      <c r="B127" s="114" t="s">
        <v>25</v>
      </c>
      <c r="C127" s="166"/>
      <c r="D127" s="337">
        <f t="shared" si="14"/>
        <v>160</v>
      </c>
      <c r="E127" s="333"/>
      <c r="F127" s="37"/>
      <c r="G127" s="55"/>
      <c r="H127" s="36"/>
      <c r="I127" s="28"/>
      <c r="J127" s="6"/>
      <c r="K127" s="181"/>
      <c r="L127" s="59"/>
      <c r="M127" s="6">
        <v>160</v>
      </c>
      <c r="N127" s="36"/>
      <c r="O127" s="28"/>
      <c r="P127" s="6"/>
      <c r="Q127" s="55"/>
      <c r="R127" s="59"/>
      <c r="S127" s="6"/>
      <c r="T127" s="36"/>
      <c r="U127" s="28"/>
      <c r="V127" s="6"/>
      <c r="W127" s="55"/>
      <c r="X127" s="59"/>
      <c r="Y127" s="6"/>
      <c r="Z127" s="36"/>
      <c r="AA127" s="28"/>
      <c r="AB127" s="6"/>
      <c r="AC127" s="55"/>
      <c r="AD127" s="59"/>
      <c r="AE127" s="36"/>
    </row>
    <row r="128" spans="1:31" ht="18" customHeight="1" x14ac:dyDescent="0.3">
      <c r="A128" s="112" t="s">
        <v>181</v>
      </c>
      <c r="B128" s="113"/>
      <c r="C128" s="123">
        <f>SUM(F128,I128,L128,O128,R128,U128,X128,AA128)</f>
        <v>15000</v>
      </c>
      <c r="D128" s="336">
        <f t="shared" si="14"/>
        <v>25434.79</v>
      </c>
      <c r="E128" s="409">
        <f>SUM(D128/C128)*100</f>
        <v>169.56526666666667</v>
      </c>
      <c r="F128" s="44"/>
      <c r="G128" s="54">
        <f>SUM(G129:G133)</f>
        <v>1700</v>
      </c>
      <c r="H128" s="34"/>
      <c r="I128" s="27"/>
      <c r="J128" s="11">
        <f t="shared" ref="J128:AE128" si="18">SUM(J129:J133)</f>
        <v>0</v>
      </c>
      <c r="K128" s="180"/>
      <c r="L128" s="58">
        <v>0</v>
      </c>
      <c r="M128" s="11">
        <f t="shared" si="18"/>
        <v>0</v>
      </c>
      <c r="N128" s="34"/>
      <c r="O128" s="27"/>
      <c r="P128" s="11">
        <f t="shared" si="18"/>
        <v>514</v>
      </c>
      <c r="Q128" s="34"/>
      <c r="R128" s="58"/>
      <c r="S128" s="11">
        <f t="shared" si="18"/>
        <v>0</v>
      </c>
      <c r="T128" s="34"/>
      <c r="U128" s="27"/>
      <c r="V128" s="11">
        <f t="shared" si="18"/>
        <v>510</v>
      </c>
      <c r="W128" s="54"/>
      <c r="X128" s="58"/>
      <c r="Y128" s="11">
        <f t="shared" si="18"/>
        <v>12186.51</v>
      </c>
      <c r="Z128" s="34"/>
      <c r="AA128" s="27">
        <v>15000</v>
      </c>
      <c r="AB128" s="11">
        <f t="shared" si="18"/>
        <v>4450.4400000000005</v>
      </c>
      <c r="AC128" s="34">
        <f>SUM(AB128/AA128)</f>
        <v>0.29669600000000002</v>
      </c>
      <c r="AD128" s="58">
        <v>2091.44</v>
      </c>
      <c r="AE128" s="34">
        <f t="shared" si="18"/>
        <v>6073.84</v>
      </c>
    </row>
    <row r="129" spans="1:31" ht="18" customHeight="1" x14ac:dyDescent="0.25">
      <c r="A129" s="112">
        <v>32411</v>
      </c>
      <c r="B129" s="115" t="s">
        <v>123</v>
      </c>
      <c r="C129" s="168"/>
      <c r="D129" s="337">
        <f t="shared" si="14"/>
        <v>2210</v>
      </c>
      <c r="E129" s="332"/>
      <c r="F129" s="47"/>
      <c r="G129" s="56">
        <v>1700</v>
      </c>
      <c r="H129" s="40"/>
      <c r="I129" s="29"/>
      <c r="J129" s="12">
        <v>0</v>
      </c>
      <c r="K129" s="183"/>
      <c r="L129" s="60"/>
      <c r="M129" s="12"/>
      <c r="N129" s="40"/>
      <c r="O129" s="29"/>
      <c r="P129" s="12"/>
      <c r="Q129" s="56"/>
      <c r="R129" s="60"/>
      <c r="S129" s="12"/>
      <c r="T129" s="40"/>
      <c r="U129" s="29"/>
      <c r="V129" s="12">
        <v>510</v>
      </c>
      <c r="W129" s="56"/>
      <c r="X129" s="60"/>
      <c r="Y129" s="12"/>
      <c r="Z129" s="40"/>
      <c r="AA129" s="29"/>
      <c r="AB129" s="12"/>
      <c r="AC129" s="56"/>
      <c r="AD129" s="60"/>
      <c r="AE129" s="40"/>
    </row>
    <row r="130" spans="1:31" ht="18" customHeight="1" x14ac:dyDescent="0.25">
      <c r="A130" s="112">
        <v>324120</v>
      </c>
      <c r="B130" s="115" t="s">
        <v>117</v>
      </c>
      <c r="C130" s="168"/>
      <c r="D130" s="337">
        <f t="shared" si="14"/>
        <v>8627.2800000000007</v>
      </c>
      <c r="E130" s="332"/>
      <c r="F130" s="47"/>
      <c r="G130" s="56"/>
      <c r="H130" s="40"/>
      <c r="I130" s="29"/>
      <c r="J130" s="12"/>
      <c r="K130" s="183"/>
      <c r="L130" s="60"/>
      <c r="M130" s="12"/>
      <c r="N130" s="40"/>
      <c r="O130" s="29"/>
      <c r="P130" s="12"/>
      <c r="Q130" s="56"/>
      <c r="R130" s="60"/>
      <c r="S130" s="12"/>
      <c r="T130" s="40"/>
      <c r="U130" s="29"/>
      <c r="V130" s="12"/>
      <c r="W130" s="56"/>
      <c r="X130" s="60"/>
      <c r="Y130" s="12"/>
      <c r="Z130" s="40"/>
      <c r="AA130" s="29"/>
      <c r="AB130" s="12">
        <v>2553.44</v>
      </c>
      <c r="AC130" s="56"/>
      <c r="AD130" s="60"/>
      <c r="AE130" s="40">
        <v>6073.84</v>
      </c>
    </row>
    <row r="131" spans="1:31" ht="18" customHeight="1" x14ac:dyDescent="0.25">
      <c r="A131" s="112">
        <v>324123</v>
      </c>
      <c r="B131" s="115" t="s">
        <v>273</v>
      </c>
      <c r="C131" s="168"/>
      <c r="D131" s="337">
        <f t="shared" si="14"/>
        <v>7698.51</v>
      </c>
      <c r="E131" s="332"/>
      <c r="F131" s="47"/>
      <c r="G131" s="56"/>
      <c r="H131" s="40"/>
      <c r="I131" s="29"/>
      <c r="J131" s="12"/>
      <c r="K131" s="183"/>
      <c r="L131" s="60"/>
      <c r="M131" s="12"/>
      <c r="N131" s="40"/>
      <c r="O131" s="29"/>
      <c r="P131" s="12"/>
      <c r="Q131" s="56"/>
      <c r="R131" s="60"/>
      <c r="S131" s="12"/>
      <c r="T131" s="40"/>
      <c r="U131" s="29"/>
      <c r="V131" s="12"/>
      <c r="W131" s="56"/>
      <c r="X131" s="60"/>
      <c r="Y131" s="12">
        <v>7698.51</v>
      </c>
      <c r="Z131" s="40"/>
      <c r="AA131" s="29"/>
      <c r="AB131" s="12"/>
      <c r="AC131" s="56"/>
      <c r="AD131" s="60"/>
      <c r="AE131" s="40"/>
    </row>
    <row r="132" spans="1:31" ht="18" customHeight="1" x14ac:dyDescent="0.25">
      <c r="A132" s="112">
        <v>324125</v>
      </c>
      <c r="B132" s="115" t="s">
        <v>271</v>
      </c>
      <c r="C132" s="168"/>
      <c r="D132" s="337">
        <f t="shared" si="14"/>
        <v>4488</v>
      </c>
      <c r="E132" s="332"/>
      <c r="F132" s="47"/>
      <c r="G132" s="56"/>
      <c r="H132" s="40"/>
      <c r="I132" s="29"/>
      <c r="J132" s="12"/>
      <c r="K132" s="183"/>
      <c r="L132" s="60"/>
      <c r="M132" s="12"/>
      <c r="N132" s="40"/>
      <c r="O132" s="29"/>
      <c r="P132" s="12"/>
      <c r="Q132" s="56"/>
      <c r="R132" s="60"/>
      <c r="S132" s="12"/>
      <c r="T132" s="40"/>
      <c r="U132" s="29"/>
      <c r="V132" s="12"/>
      <c r="W132" s="56"/>
      <c r="X132" s="60"/>
      <c r="Y132" s="373">
        <v>4488</v>
      </c>
      <c r="Z132" s="40"/>
      <c r="AA132" s="29"/>
      <c r="AB132" s="12"/>
      <c r="AC132" s="56"/>
      <c r="AD132" s="60"/>
      <c r="AE132" s="40"/>
    </row>
    <row r="133" spans="1:31" ht="18" customHeight="1" x14ac:dyDescent="0.25">
      <c r="A133" s="112">
        <v>324121</v>
      </c>
      <c r="B133" s="115" t="s">
        <v>118</v>
      </c>
      <c r="C133" s="166"/>
      <c r="D133" s="337">
        <f t="shared" si="14"/>
        <v>2411</v>
      </c>
      <c r="E133" s="333"/>
      <c r="F133" s="37"/>
      <c r="G133" s="361">
        <v>0</v>
      </c>
      <c r="H133" s="40"/>
      <c r="I133" s="29"/>
      <c r="J133" s="12"/>
      <c r="K133" s="183"/>
      <c r="L133" s="60"/>
      <c r="M133" s="12"/>
      <c r="N133" s="40"/>
      <c r="O133" s="29"/>
      <c r="P133" s="12">
        <v>514</v>
      </c>
      <c r="Q133" s="56"/>
      <c r="R133" s="60"/>
      <c r="S133" s="12"/>
      <c r="T133" s="40"/>
      <c r="U133" s="29"/>
      <c r="V133" s="12"/>
      <c r="W133" s="56"/>
      <c r="X133" s="60"/>
      <c r="Y133" s="12"/>
      <c r="Z133" s="40"/>
      <c r="AA133" s="29"/>
      <c r="AB133" s="12">
        <v>1897</v>
      </c>
      <c r="AC133" s="56"/>
      <c r="AD133" s="60"/>
      <c r="AE133" s="40"/>
    </row>
    <row r="134" spans="1:31" ht="18" customHeight="1" x14ac:dyDescent="0.3">
      <c r="A134" s="112" t="s">
        <v>182</v>
      </c>
      <c r="B134" s="113"/>
      <c r="C134" s="123">
        <f>SUM(F134,I134,L134,O134,R134,U134,X134,AA134)</f>
        <v>8500</v>
      </c>
      <c r="D134" s="336">
        <f t="shared" ref="D134:D168" si="19">SUM(G134,J134,M134,P134,S134,V134,Y134,AB134,AE134)</f>
        <v>8595.2000000000007</v>
      </c>
      <c r="E134" s="409">
        <f>SUM(D134/C134)*100</f>
        <v>101.12</v>
      </c>
      <c r="F134" s="44"/>
      <c r="G134" s="54">
        <f>SUM(G135:G137)</f>
        <v>0</v>
      </c>
      <c r="H134" s="34"/>
      <c r="I134" s="27"/>
      <c r="J134" s="11">
        <f t="shared" ref="J134:AE134" si="20">SUM(J135:J137)</f>
        <v>0</v>
      </c>
      <c r="K134" s="182"/>
      <c r="L134" s="58"/>
      <c r="M134" s="11">
        <f t="shared" si="20"/>
        <v>0</v>
      </c>
      <c r="N134" s="34"/>
      <c r="O134" s="27">
        <v>6500</v>
      </c>
      <c r="P134" s="11">
        <f t="shared" si="20"/>
        <v>7895.2</v>
      </c>
      <c r="Q134" s="409">
        <f>SUM(P134/O134)*100</f>
        <v>121.46461538461537</v>
      </c>
      <c r="R134" s="58"/>
      <c r="S134" s="11">
        <f t="shared" si="20"/>
        <v>0</v>
      </c>
      <c r="T134" s="34"/>
      <c r="U134" s="27"/>
      <c r="V134" s="11">
        <f t="shared" si="20"/>
        <v>0</v>
      </c>
      <c r="W134" s="54"/>
      <c r="X134" s="58"/>
      <c r="Y134" s="11">
        <f t="shared" si="20"/>
        <v>0</v>
      </c>
      <c r="Z134" s="34"/>
      <c r="AA134" s="27">
        <v>2000</v>
      </c>
      <c r="AB134" s="11">
        <f t="shared" si="20"/>
        <v>700</v>
      </c>
      <c r="AC134" s="409">
        <f>SUM(AB134/AA134)*100</f>
        <v>35</v>
      </c>
      <c r="AD134" s="58"/>
      <c r="AE134" s="34">
        <f t="shared" si="20"/>
        <v>0</v>
      </c>
    </row>
    <row r="135" spans="1:31" ht="18" customHeight="1" x14ac:dyDescent="0.25">
      <c r="A135" s="112">
        <v>32912</v>
      </c>
      <c r="B135" s="111" t="s">
        <v>52</v>
      </c>
      <c r="C135" s="168"/>
      <c r="D135" s="337">
        <f t="shared" si="19"/>
        <v>1449.2</v>
      </c>
      <c r="E135" s="339"/>
      <c r="F135" s="37"/>
      <c r="G135" s="56"/>
      <c r="H135" s="40"/>
      <c r="I135" s="29"/>
      <c r="J135" s="12"/>
      <c r="K135" s="183"/>
      <c r="L135" s="60"/>
      <c r="M135" s="12"/>
      <c r="N135" s="40"/>
      <c r="O135" s="29"/>
      <c r="P135" s="12">
        <v>1449.2</v>
      </c>
      <c r="Q135" s="56"/>
      <c r="R135" s="60"/>
      <c r="S135" s="12"/>
      <c r="T135" s="40"/>
      <c r="U135" s="29"/>
      <c r="V135" s="12"/>
      <c r="W135" s="56"/>
      <c r="X135" s="60"/>
      <c r="Y135" s="12"/>
      <c r="Z135" s="40"/>
      <c r="AA135" s="29"/>
      <c r="AB135" s="12"/>
      <c r="AC135" s="56"/>
      <c r="AD135" s="60"/>
      <c r="AE135" s="40"/>
    </row>
    <row r="136" spans="1:31" ht="18" customHeight="1" x14ac:dyDescent="0.25">
      <c r="A136" s="112">
        <v>329191</v>
      </c>
      <c r="B136" s="111" t="s">
        <v>122</v>
      </c>
      <c r="C136" s="168"/>
      <c r="D136" s="337">
        <f t="shared" si="19"/>
        <v>700</v>
      </c>
      <c r="E136" s="339"/>
      <c r="F136" s="37"/>
      <c r="G136" s="56"/>
      <c r="H136" s="40"/>
      <c r="I136" s="29"/>
      <c r="J136" s="12"/>
      <c r="K136" s="183"/>
      <c r="L136" s="60"/>
      <c r="M136" s="12"/>
      <c r="N136" s="40"/>
      <c r="O136" s="29"/>
      <c r="P136" s="12"/>
      <c r="Q136" s="56"/>
      <c r="R136" s="60"/>
      <c r="S136" s="12"/>
      <c r="T136" s="40"/>
      <c r="U136" s="29"/>
      <c r="V136" s="12"/>
      <c r="W136" s="56"/>
      <c r="X136" s="60"/>
      <c r="Y136" s="12"/>
      <c r="Z136" s="40"/>
      <c r="AA136" s="29"/>
      <c r="AB136" s="12">
        <v>700</v>
      </c>
      <c r="AC136" s="56"/>
      <c r="AD136" s="60"/>
      <c r="AE136" s="40"/>
    </row>
    <row r="137" spans="1:31" ht="18" customHeight="1" x14ac:dyDescent="0.25">
      <c r="A137" s="112">
        <v>32919</v>
      </c>
      <c r="B137" s="111" t="s">
        <v>153</v>
      </c>
      <c r="C137" s="166"/>
      <c r="D137" s="337">
        <f t="shared" si="19"/>
        <v>6446</v>
      </c>
      <c r="E137" s="340"/>
      <c r="F137" s="37"/>
      <c r="G137" s="56"/>
      <c r="H137" s="40"/>
      <c r="I137" s="29"/>
      <c r="J137" s="12"/>
      <c r="K137" s="183"/>
      <c r="L137" s="60"/>
      <c r="M137" s="12"/>
      <c r="N137" s="40"/>
      <c r="O137" s="29"/>
      <c r="P137" s="12">
        <v>6446</v>
      </c>
      <c r="Q137" s="56"/>
      <c r="R137" s="60"/>
      <c r="S137" s="12"/>
      <c r="T137" s="40"/>
      <c r="U137" s="29"/>
      <c r="V137" s="12"/>
      <c r="W137" s="56"/>
      <c r="X137" s="60"/>
      <c r="Y137" s="12"/>
      <c r="Z137" s="40"/>
      <c r="AA137" s="29"/>
      <c r="AB137" s="12"/>
      <c r="AC137" s="56"/>
      <c r="AD137" s="60"/>
      <c r="AE137" s="40"/>
    </row>
    <row r="138" spans="1:31" ht="18" customHeight="1" x14ac:dyDescent="0.3">
      <c r="A138" s="112" t="s">
        <v>183</v>
      </c>
      <c r="B138" s="113"/>
      <c r="C138" s="123">
        <f>SUM(F138,I138,L138,O138,R138,U138,X138,AA138)</f>
        <v>23200.05</v>
      </c>
      <c r="D138" s="336">
        <f t="shared" si="19"/>
        <v>24690.920000000002</v>
      </c>
      <c r="E138" s="409">
        <f>SUM(D138/C138)*100</f>
        <v>106.42614994364237</v>
      </c>
      <c r="F138" s="75">
        <v>18018.05</v>
      </c>
      <c r="G138" s="54">
        <f>SUM(G139:G140)</f>
        <v>19508.920000000002</v>
      </c>
      <c r="H138" s="409">
        <f>SUM(G138/F138)*100</f>
        <v>108.274313813093</v>
      </c>
      <c r="I138" s="27"/>
      <c r="J138" s="11">
        <f t="shared" ref="J138:AB138" si="21">SUM(J139:J140)</f>
        <v>0</v>
      </c>
      <c r="K138" s="182"/>
      <c r="L138" s="58">
        <v>5182</v>
      </c>
      <c r="M138" s="11">
        <f t="shared" si="21"/>
        <v>5182</v>
      </c>
      <c r="N138" s="409">
        <f>SUM(M138/L138)*100</f>
        <v>100</v>
      </c>
      <c r="O138" s="27"/>
      <c r="P138" s="11">
        <f t="shared" si="21"/>
        <v>0</v>
      </c>
      <c r="Q138" s="54"/>
      <c r="R138" s="58"/>
      <c r="S138" s="11">
        <f t="shared" si="21"/>
        <v>0</v>
      </c>
      <c r="T138" s="34"/>
      <c r="U138" s="27"/>
      <c r="V138" s="11">
        <f t="shared" si="21"/>
        <v>0</v>
      </c>
      <c r="W138" s="54"/>
      <c r="X138" s="58"/>
      <c r="Y138" s="11">
        <f t="shared" si="21"/>
        <v>0</v>
      </c>
      <c r="Z138" s="34"/>
      <c r="AA138" s="27"/>
      <c r="AB138" s="11">
        <f t="shared" si="21"/>
        <v>0</v>
      </c>
      <c r="AC138" s="54"/>
      <c r="AD138" s="58"/>
      <c r="AE138" s="34">
        <f>SUM(AE139:AE140)</f>
        <v>0</v>
      </c>
    </row>
    <row r="139" spans="1:31" ht="18" customHeight="1" x14ac:dyDescent="0.25">
      <c r="A139" s="112">
        <v>32921</v>
      </c>
      <c r="B139" s="115" t="s">
        <v>35</v>
      </c>
      <c r="C139" s="166"/>
      <c r="D139" s="337">
        <f t="shared" si="19"/>
        <v>4099.08</v>
      </c>
      <c r="E139" s="340"/>
      <c r="F139" s="37"/>
      <c r="G139" s="55">
        <v>2259.9499999999998</v>
      </c>
      <c r="H139" s="36"/>
      <c r="I139" s="28"/>
      <c r="J139" s="6"/>
      <c r="K139" s="181"/>
      <c r="L139" s="59"/>
      <c r="M139" s="6">
        <v>1839.13</v>
      </c>
      <c r="N139" s="36"/>
      <c r="O139" s="28"/>
      <c r="P139" s="6"/>
      <c r="Q139" s="55"/>
      <c r="R139" s="59"/>
      <c r="S139" s="6"/>
      <c r="T139" s="36"/>
      <c r="U139" s="28"/>
      <c r="V139" s="6"/>
      <c r="W139" s="55"/>
      <c r="X139" s="59"/>
      <c r="Y139" s="6"/>
      <c r="Z139" s="36"/>
      <c r="AA139" s="28"/>
      <c r="AB139" s="6"/>
      <c r="AC139" s="55"/>
      <c r="AD139" s="59"/>
      <c r="AE139" s="36"/>
    </row>
    <row r="140" spans="1:31" ht="18" customHeight="1" x14ac:dyDescent="0.25">
      <c r="A140" s="112">
        <v>32922</v>
      </c>
      <c r="B140" s="115" t="s">
        <v>45</v>
      </c>
      <c r="C140" s="166"/>
      <c r="D140" s="337">
        <f t="shared" si="19"/>
        <v>20591.84</v>
      </c>
      <c r="E140" s="340"/>
      <c r="F140" s="37"/>
      <c r="G140" s="55">
        <v>17248.97</v>
      </c>
      <c r="H140" s="36"/>
      <c r="I140" s="28"/>
      <c r="J140" s="6"/>
      <c r="K140" s="181"/>
      <c r="L140" s="59"/>
      <c r="M140" s="6">
        <v>3342.87</v>
      </c>
      <c r="N140" s="36"/>
      <c r="O140" s="28"/>
      <c r="P140" s="6"/>
      <c r="Q140" s="55"/>
      <c r="R140" s="59"/>
      <c r="S140" s="6"/>
      <c r="T140" s="36"/>
      <c r="U140" s="28"/>
      <c r="V140" s="6"/>
      <c r="W140" s="55"/>
      <c r="X140" s="59"/>
      <c r="Y140" s="6"/>
      <c r="Z140" s="36"/>
      <c r="AA140" s="28"/>
      <c r="AB140" s="6"/>
      <c r="AC140" s="55"/>
      <c r="AD140" s="59"/>
      <c r="AE140" s="36"/>
    </row>
    <row r="141" spans="1:31" ht="18" customHeight="1" x14ac:dyDescent="0.3">
      <c r="A141" s="112" t="s">
        <v>184</v>
      </c>
      <c r="B141" s="113"/>
      <c r="C141" s="123">
        <f>SUM(F141,I141,L141,O141,R141,U141,X141,AA141)</f>
        <v>3413.01</v>
      </c>
      <c r="D141" s="336">
        <f t="shared" si="19"/>
        <v>4541.21</v>
      </c>
      <c r="E141" s="409">
        <f>SUM(D141/C141)*100</f>
        <v>133.05586564352288</v>
      </c>
      <c r="F141" s="169">
        <v>3413.01</v>
      </c>
      <c r="G141" s="54">
        <f t="shared" ref="G141:AE141" si="22">SUM(G142+G144)</f>
        <v>3413.01</v>
      </c>
      <c r="H141" s="409">
        <f>SUM(G141/F141)*100</f>
        <v>100</v>
      </c>
      <c r="I141" s="27"/>
      <c r="J141" s="11">
        <f t="shared" si="22"/>
        <v>0</v>
      </c>
      <c r="K141" s="182"/>
      <c r="L141" s="58"/>
      <c r="M141" s="11">
        <f t="shared" si="22"/>
        <v>0</v>
      </c>
      <c r="N141" s="34">
        <v>0</v>
      </c>
      <c r="O141" s="27"/>
      <c r="P141" s="11">
        <f t="shared" si="22"/>
        <v>0</v>
      </c>
      <c r="Q141" s="54"/>
      <c r="R141" s="58"/>
      <c r="S141" s="11">
        <f t="shared" si="22"/>
        <v>0</v>
      </c>
      <c r="T141" s="34"/>
      <c r="U141" s="27"/>
      <c r="V141" s="11">
        <f t="shared" si="22"/>
        <v>0</v>
      </c>
      <c r="W141" s="54"/>
      <c r="X141" s="58"/>
      <c r="Y141" s="11">
        <f>SUM(Y142:Y144)</f>
        <v>1128.2</v>
      </c>
      <c r="Z141" s="34"/>
      <c r="AA141" s="27"/>
      <c r="AB141" s="11">
        <f t="shared" si="22"/>
        <v>0</v>
      </c>
      <c r="AC141" s="54"/>
      <c r="AD141" s="58"/>
      <c r="AE141" s="34">
        <f t="shared" si="22"/>
        <v>0</v>
      </c>
    </row>
    <row r="142" spans="1:31" ht="18" customHeight="1" x14ac:dyDescent="0.25">
      <c r="A142" s="112">
        <v>32923</v>
      </c>
      <c r="B142" s="115" t="s">
        <v>48</v>
      </c>
      <c r="C142" s="167"/>
      <c r="D142" s="337">
        <f t="shared" si="19"/>
        <v>3413.01</v>
      </c>
      <c r="E142" s="341"/>
      <c r="F142" s="45"/>
      <c r="G142" s="56">
        <v>3413.01</v>
      </c>
      <c r="H142" s="40"/>
      <c r="I142" s="29"/>
      <c r="J142" s="6"/>
      <c r="K142" s="181"/>
      <c r="L142" s="59"/>
      <c r="M142" s="6"/>
      <c r="N142" s="36"/>
      <c r="O142" s="28"/>
      <c r="P142" s="6"/>
      <c r="Q142" s="55"/>
      <c r="R142" s="59"/>
      <c r="S142" s="6"/>
      <c r="T142" s="36"/>
      <c r="U142" s="28"/>
      <c r="V142" s="6"/>
      <c r="W142" s="55"/>
      <c r="X142" s="59"/>
      <c r="Y142" s="6"/>
      <c r="Z142" s="36"/>
      <c r="AA142" s="28"/>
      <c r="AB142" s="6"/>
      <c r="AC142" s="55"/>
      <c r="AD142" s="59"/>
      <c r="AE142" s="36"/>
    </row>
    <row r="143" spans="1:31" ht="18" customHeight="1" x14ac:dyDescent="0.25">
      <c r="A143" s="112">
        <v>329235</v>
      </c>
      <c r="B143" s="115" t="s">
        <v>267</v>
      </c>
      <c r="C143" s="168"/>
      <c r="D143" s="337">
        <f t="shared" si="19"/>
        <v>675</v>
      </c>
      <c r="E143" s="339"/>
      <c r="F143" s="45"/>
      <c r="G143" s="56"/>
      <c r="H143" s="40"/>
      <c r="I143" s="29"/>
      <c r="J143" s="6"/>
      <c r="K143" s="181"/>
      <c r="L143" s="59"/>
      <c r="M143" s="6"/>
      <c r="N143" s="36"/>
      <c r="O143" s="28"/>
      <c r="P143" s="6"/>
      <c r="Q143" s="55"/>
      <c r="R143" s="59"/>
      <c r="S143" s="6"/>
      <c r="T143" s="36"/>
      <c r="U143" s="28"/>
      <c r="V143" s="6"/>
      <c r="W143" s="55"/>
      <c r="X143" s="59"/>
      <c r="Y143" s="374">
        <v>675</v>
      </c>
      <c r="Z143" s="36"/>
      <c r="AA143" s="28"/>
      <c r="AB143" s="6"/>
      <c r="AC143" s="55"/>
      <c r="AD143" s="59"/>
      <c r="AE143" s="36"/>
    </row>
    <row r="144" spans="1:31" ht="18" customHeight="1" x14ac:dyDescent="0.25">
      <c r="A144" s="112">
        <v>329233</v>
      </c>
      <c r="B144" s="115" t="s">
        <v>37</v>
      </c>
      <c r="C144" s="166"/>
      <c r="D144" s="337">
        <f t="shared" si="19"/>
        <v>453.2</v>
      </c>
      <c r="E144" s="340"/>
      <c r="F144" s="46"/>
      <c r="G144" s="55"/>
      <c r="H144" s="36"/>
      <c r="I144" s="28"/>
      <c r="J144" s="6"/>
      <c r="K144" s="181"/>
      <c r="L144" s="59"/>
      <c r="M144" s="6"/>
      <c r="N144" s="36"/>
      <c r="O144" s="28"/>
      <c r="P144" s="6"/>
      <c r="Q144" s="55"/>
      <c r="R144" s="59"/>
      <c r="S144" s="6"/>
      <c r="T144" s="36"/>
      <c r="U144" s="28"/>
      <c r="V144" s="6"/>
      <c r="W144" s="55"/>
      <c r="X144" s="59"/>
      <c r="Y144" s="12">
        <v>453.2</v>
      </c>
      <c r="Z144" s="40"/>
      <c r="AA144" s="29"/>
      <c r="AB144" s="6"/>
      <c r="AC144" s="55"/>
      <c r="AD144" s="59"/>
      <c r="AE144" s="36"/>
    </row>
    <row r="145" spans="1:31" ht="18" customHeight="1" x14ac:dyDescent="0.3">
      <c r="A145" s="112" t="s">
        <v>185</v>
      </c>
      <c r="B145" s="113"/>
      <c r="C145" s="123">
        <f>SUM(F145,I145,L145,O145,R145,U145,X145,AA145)</f>
        <v>7000</v>
      </c>
      <c r="D145" s="336">
        <f t="shared" si="19"/>
        <v>11501.38</v>
      </c>
      <c r="E145" s="409">
        <f>SUM(D145/C145)*100</f>
        <v>164.30542857142856</v>
      </c>
      <c r="F145" s="44"/>
      <c r="G145" s="54">
        <f>SUM(G146+G148)</f>
        <v>0</v>
      </c>
      <c r="H145" s="34"/>
      <c r="I145" s="27">
        <v>2000</v>
      </c>
      <c r="J145" s="11">
        <f t="shared" ref="J145:AE145" si="23">SUM(J146+J148)</f>
        <v>0</v>
      </c>
      <c r="K145" s="131">
        <f>SUM(J145/I145)</f>
        <v>0</v>
      </c>
      <c r="L145" s="58">
        <v>5000</v>
      </c>
      <c r="M145" s="11">
        <f t="shared" si="23"/>
        <v>4943.6400000000003</v>
      </c>
      <c r="N145" s="409">
        <f>SUM(M145/L145)*100</f>
        <v>98.872800000000012</v>
      </c>
      <c r="O145" s="27">
        <v>0</v>
      </c>
      <c r="P145" s="11">
        <f t="shared" si="23"/>
        <v>840</v>
      </c>
      <c r="Q145" s="34">
        <v>0</v>
      </c>
      <c r="R145" s="58"/>
      <c r="S145" s="11">
        <f t="shared" si="23"/>
        <v>0</v>
      </c>
      <c r="T145" s="34"/>
      <c r="U145" s="27"/>
      <c r="V145" s="11">
        <f>SUM(V146+V148)</f>
        <v>813.15</v>
      </c>
      <c r="W145" s="54"/>
      <c r="X145" s="58"/>
      <c r="Y145" s="11">
        <f>SUM(Y146:Y148)</f>
        <v>4836.6499999999996</v>
      </c>
      <c r="Z145" s="34"/>
      <c r="AA145" s="27"/>
      <c r="AB145" s="11">
        <f>SUM(AB146+AB148)</f>
        <v>67.94</v>
      </c>
      <c r="AC145" s="54"/>
      <c r="AD145" s="58"/>
      <c r="AE145" s="34">
        <f t="shared" si="23"/>
        <v>0</v>
      </c>
    </row>
    <row r="146" spans="1:31" ht="18" customHeight="1" x14ac:dyDescent="0.3">
      <c r="A146" s="112">
        <v>32931</v>
      </c>
      <c r="B146" s="116" t="s">
        <v>20</v>
      </c>
      <c r="C146" s="167"/>
      <c r="D146" s="337">
        <f t="shared" si="19"/>
        <v>6664.73</v>
      </c>
      <c r="E146" s="341"/>
      <c r="F146" s="46"/>
      <c r="G146" s="56"/>
      <c r="H146" s="40"/>
      <c r="I146" s="29"/>
      <c r="J146" s="12"/>
      <c r="K146" s="183"/>
      <c r="L146" s="60"/>
      <c r="M146" s="12">
        <v>4943.6400000000003</v>
      </c>
      <c r="N146" s="40"/>
      <c r="O146" s="29"/>
      <c r="P146" s="12">
        <v>840</v>
      </c>
      <c r="Q146" s="56"/>
      <c r="R146" s="60"/>
      <c r="S146" s="12"/>
      <c r="T146" s="40"/>
      <c r="U146" s="29"/>
      <c r="V146" s="12">
        <v>813.15</v>
      </c>
      <c r="W146" s="56"/>
      <c r="X146" s="60"/>
      <c r="Y146" s="12"/>
      <c r="Z146" s="40"/>
      <c r="AA146" s="29"/>
      <c r="AB146" s="12">
        <v>67.94</v>
      </c>
      <c r="AC146" s="56"/>
      <c r="AD146" s="60"/>
      <c r="AE146" s="40"/>
    </row>
    <row r="147" spans="1:31" ht="18" customHeight="1" x14ac:dyDescent="0.3">
      <c r="A147" s="112">
        <v>329315</v>
      </c>
      <c r="B147" s="116" t="s">
        <v>269</v>
      </c>
      <c r="C147" s="168"/>
      <c r="D147" s="337">
        <f t="shared" si="19"/>
        <v>284</v>
      </c>
      <c r="E147" s="339"/>
      <c r="F147" s="46"/>
      <c r="G147" s="56"/>
      <c r="H147" s="40"/>
      <c r="I147" s="29"/>
      <c r="J147" s="12"/>
      <c r="K147" s="183"/>
      <c r="L147" s="60"/>
      <c r="M147" s="12"/>
      <c r="N147" s="40"/>
      <c r="O147" s="29"/>
      <c r="P147" s="12"/>
      <c r="Q147" s="56"/>
      <c r="R147" s="60"/>
      <c r="S147" s="12"/>
      <c r="T147" s="40"/>
      <c r="U147" s="29"/>
      <c r="V147" s="12"/>
      <c r="W147" s="56"/>
      <c r="X147" s="60"/>
      <c r="Y147" s="373">
        <v>284</v>
      </c>
      <c r="Z147" s="40"/>
      <c r="AA147" s="29"/>
      <c r="AB147" s="12"/>
      <c r="AC147" s="56"/>
      <c r="AD147" s="60"/>
      <c r="AE147" s="40"/>
    </row>
    <row r="148" spans="1:31" ht="18" customHeight="1" x14ac:dyDescent="0.3">
      <c r="A148" s="112">
        <v>329313</v>
      </c>
      <c r="B148" s="116" t="s">
        <v>70</v>
      </c>
      <c r="C148" s="166"/>
      <c r="D148" s="337">
        <f t="shared" si="19"/>
        <v>4552.6499999999996</v>
      </c>
      <c r="E148" s="340"/>
      <c r="F148" s="46"/>
      <c r="G148" s="56"/>
      <c r="H148" s="40"/>
      <c r="I148" s="29"/>
      <c r="J148" s="12"/>
      <c r="K148" s="183"/>
      <c r="L148" s="60"/>
      <c r="M148" s="12"/>
      <c r="N148" s="40"/>
      <c r="O148" s="29"/>
      <c r="P148" s="12"/>
      <c r="Q148" s="56"/>
      <c r="R148" s="60"/>
      <c r="S148" s="12"/>
      <c r="T148" s="40"/>
      <c r="U148" s="29"/>
      <c r="V148" s="12"/>
      <c r="W148" s="56"/>
      <c r="X148" s="60"/>
      <c r="Y148" s="12">
        <v>4552.6499999999996</v>
      </c>
      <c r="Z148" s="40"/>
      <c r="AA148" s="29"/>
      <c r="AB148" s="12"/>
      <c r="AC148" s="56"/>
      <c r="AD148" s="60"/>
      <c r="AE148" s="40"/>
    </row>
    <row r="149" spans="1:31" ht="18" customHeight="1" x14ac:dyDescent="0.3">
      <c r="A149" s="112" t="s">
        <v>186</v>
      </c>
      <c r="B149" s="113"/>
      <c r="C149" s="123">
        <f>SUM(F149,I149,L149,O149,R149,U149,X149,AA149)</f>
        <v>200</v>
      </c>
      <c r="D149" s="336">
        <f t="shared" si="19"/>
        <v>201.88</v>
      </c>
      <c r="E149" s="409">
        <f>SUM(D149/C149)*100</f>
        <v>100.94000000000001</v>
      </c>
      <c r="F149" s="44"/>
      <c r="G149" s="54"/>
      <c r="H149" s="34"/>
      <c r="I149" s="27"/>
      <c r="J149" s="11"/>
      <c r="K149" s="182"/>
      <c r="L149" s="58">
        <v>200</v>
      </c>
      <c r="M149" s="11">
        <v>201.88</v>
      </c>
      <c r="N149" s="34">
        <v>0</v>
      </c>
      <c r="O149" s="27"/>
      <c r="P149" s="11"/>
      <c r="Q149" s="54"/>
      <c r="R149" s="58"/>
      <c r="S149" s="11"/>
      <c r="T149" s="34"/>
      <c r="U149" s="27"/>
      <c r="V149" s="11"/>
      <c r="W149" s="54"/>
      <c r="X149" s="58"/>
      <c r="Y149" s="11"/>
      <c r="Z149" s="34"/>
      <c r="AA149" s="27"/>
      <c r="AB149" s="11"/>
      <c r="AC149" s="54"/>
      <c r="AD149" s="58"/>
      <c r="AE149" s="34"/>
    </row>
    <row r="150" spans="1:31" ht="18" customHeight="1" x14ac:dyDescent="0.3">
      <c r="A150" s="112" t="s">
        <v>187</v>
      </c>
      <c r="B150" s="113"/>
      <c r="C150" s="123">
        <f>SUM(F150,I150,L150,O150,R150,U150,X150,AA150)</f>
        <v>960</v>
      </c>
      <c r="D150" s="336">
        <f t="shared" si="19"/>
        <v>1822.5</v>
      </c>
      <c r="E150" s="409">
        <f>SUM(D150/C150)*100</f>
        <v>189.84375</v>
      </c>
      <c r="F150" s="44"/>
      <c r="G150" s="54">
        <f>SUM(G152:G158)</f>
        <v>0</v>
      </c>
      <c r="H150" s="34"/>
      <c r="I150" s="27">
        <v>0</v>
      </c>
      <c r="J150" s="11">
        <f>SUM(J152:J158)</f>
        <v>862.5</v>
      </c>
      <c r="K150" s="131">
        <v>0</v>
      </c>
      <c r="L150" s="58">
        <v>960</v>
      </c>
      <c r="M150" s="11">
        <f>SUM(M152:M158)</f>
        <v>960</v>
      </c>
      <c r="N150" s="409">
        <f>SUM(M150/L150)*100</f>
        <v>100</v>
      </c>
      <c r="O150" s="27"/>
      <c r="P150" s="11">
        <f>SUM(P152:P158)</f>
        <v>0</v>
      </c>
      <c r="Q150" s="54"/>
      <c r="R150" s="58"/>
      <c r="S150" s="11">
        <f>SUM(S152:S158)</f>
        <v>0</v>
      </c>
      <c r="T150" s="34"/>
      <c r="U150" s="27"/>
      <c r="V150" s="11">
        <f>SUM(V152:V158)</f>
        <v>0</v>
      </c>
      <c r="W150" s="54"/>
      <c r="X150" s="58"/>
      <c r="Y150" s="11">
        <f>SUM(Y152:Y158)</f>
        <v>0</v>
      </c>
      <c r="Z150" s="34"/>
      <c r="AA150" s="27"/>
      <c r="AB150" s="11">
        <f>SUM(AB152:AB158)</f>
        <v>0</v>
      </c>
      <c r="AC150" s="54"/>
      <c r="AD150" s="58"/>
      <c r="AE150" s="34">
        <f>SUM(AE152:AE158)</f>
        <v>0</v>
      </c>
    </row>
    <row r="151" spans="1:31" s="93" customFormat="1" ht="18" customHeight="1" x14ac:dyDescent="0.3">
      <c r="A151" s="398"/>
      <c r="B151" s="399"/>
      <c r="C151" s="400"/>
      <c r="D151" s="401"/>
      <c r="E151" s="402"/>
      <c r="F151" s="403"/>
      <c r="G151" s="404"/>
      <c r="H151" s="402"/>
      <c r="I151" s="404"/>
      <c r="J151" s="404"/>
      <c r="K151" s="405"/>
      <c r="L151" s="404"/>
      <c r="M151" s="404"/>
      <c r="N151" s="402"/>
      <c r="O151" s="404"/>
      <c r="P151" s="404"/>
      <c r="Q151" s="402"/>
      <c r="R151" s="404"/>
      <c r="S151" s="404"/>
      <c r="T151" s="402"/>
      <c r="U151" s="404"/>
      <c r="V151" s="404"/>
      <c r="W151" s="402"/>
      <c r="X151" s="404"/>
      <c r="Y151" s="404"/>
      <c r="Z151" s="402"/>
      <c r="AA151" s="404"/>
      <c r="AB151" s="404"/>
      <c r="AC151" s="402"/>
      <c r="AD151" s="404"/>
      <c r="AE151" s="404"/>
    </row>
    <row r="152" spans="1:31" ht="12.95" customHeight="1" x14ac:dyDescent="0.25">
      <c r="A152" s="431" t="s">
        <v>91</v>
      </c>
      <c r="B152" s="432"/>
      <c r="C152" s="437" t="s">
        <v>149</v>
      </c>
      <c r="D152" s="440" t="s">
        <v>139</v>
      </c>
      <c r="E152" s="420" t="s">
        <v>137</v>
      </c>
      <c r="F152" s="426" t="s">
        <v>140</v>
      </c>
      <c r="G152" s="422"/>
      <c r="H152" s="420" t="s">
        <v>137</v>
      </c>
      <c r="I152" s="422" t="s">
        <v>141</v>
      </c>
      <c r="J152" s="423"/>
      <c r="K152" s="424" t="s">
        <v>137</v>
      </c>
      <c r="L152" s="426" t="s">
        <v>142</v>
      </c>
      <c r="M152" s="423"/>
      <c r="N152" s="420" t="s">
        <v>137</v>
      </c>
      <c r="O152" s="422" t="s">
        <v>143</v>
      </c>
      <c r="P152" s="423"/>
      <c r="Q152" s="424" t="s">
        <v>137</v>
      </c>
      <c r="R152" s="426" t="s">
        <v>144</v>
      </c>
      <c r="S152" s="423"/>
      <c r="T152" s="420" t="s">
        <v>137</v>
      </c>
      <c r="U152" s="422" t="s">
        <v>145</v>
      </c>
      <c r="V152" s="423"/>
      <c r="W152" s="424" t="s">
        <v>137</v>
      </c>
      <c r="X152" s="426" t="s">
        <v>258</v>
      </c>
      <c r="Y152" s="423"/>
      <c r="Z152" s="420" t="s">
        <v>137</v>
      </c>
      <c r="AA152" s="422" t="s">
        <v>147</v>
      </c>
      <c r="AB152" s="423"/>
      <c r="AC152" s="424" t="s">
        <v>137</v>
      </c>
      <c r="AD152" s="426" t="s">
        <v>148</v>
      </c>
      <c r="AE152" s="441"/>
    </row>
    <row r="153" spans="1:31" ht="12.95" customHeight="1" x14ac:dyDescent="0.25">
      <c r="A153" s="433"/>
      <c r="B153" s="434"/>
      <c r="C153" s="438"/>
      <c r="D153" s="440"/>
      <c r="E153" s="421"/>
      <c r="F153" s="426" t="s">
        <v>128</v>
      </c>
      <c r="G153" s="422"/>
      <c r="H153" s="421"/>
      <c r="I153" s="422" t="s">
        <v>129</v>
      </c>
      <c r="J153" s="423"/>
      <c r="K153" s="425"/>
      <c r="L153" s="426" t="s">
        <v>130</v>
      </c>
      <c r="M153" s="423"/>
      <c r="N153" s="421"/>
      <c r="O153" s="422" t="s">
        <v>131</v>
      </c>
      <c r="P153" s="423"/>
      <c r="Q153" s="425"/>
      <c r="R153" s="429" t="s">
        <v>132</v>
      </c>
      <c r="S153" s="430"/>
      <c r="T153" s="421"/>
      <c r="U153" s="416" t="s">
        <v>133</v>
      </c>
      <c r="V153" s="417"/>
      <c r="W153" s="425"/>
      <c r="X153" s="418" t="s">
        <v>134</v>
      </c>
      <c r="Y153" s="417"/>
      <c r="Z153" s="421"/>
      <c r="AA153" s="416" t="s">
        <v>135</v>
      </c>
      <c r="AB153" s="417"/>
      <c r="AC153" s="425"/>
      <c r="AD153" s="418" t="s">
        <v>136</v>
      </c>
      <c r="AE153" s="419"/>
    </row>
    <row r="154" spans="1:31" ht="12.95" customHeight="1" x14ac:dyDescent="0.25">
      <c r="A154" s="435"/>
      <c r="B154" s="436"/>
      <c r="C154" s="439"/>
      <c r="D154" s="440"/>
      <c r="E154" s="32" t="s">
        <v>138</v>
      </c>
      <c r="F154" s="31" t="s">
        <v>126</v>
      </c>
      <c r="G154" s="23" t="s">
        <v>127</v>
      </c>
      <c r="H154" s="32" t="s">
        <v>138</v>
      </c>
      <c r="I154" s="26" t="s">
        <v>126</v>
      </c>
      <c r="J154" s="7" t="s">
        <v>127</v>
      </c>
      <c r="K154" s="9" t="s">
        <v>138</v>
      </c>
      <c r="L154" s="31" t="s">
        <v>126</v>
      </c>
      <c r="M154" s="7" t="s">
        <v>127</v>
      </c>
      <c r="N154" s="32" t="s">
        <v>138</v>
      </c>
      <c r="O154" s="26" t="s">
        <v>126</v>
      </c>
      <c r="P154" s="7" t="s">
        <v>127</v>
      </c>
      <c r="Q154" s="23" t="s">
        <v>138</v>
      </c>
      <c r="R154" s="31" t="s">
        <v>126</v>
      </c>
      <c r="S154" s="7" t="s">
        <v>127</v>
      </c>
      <c r="T154" s="32" t="s">
        <v>138</v>
      </c>
      <c r="U154" s="26" t="s">
        <v>126</v>
      </c>
      <c r="V154" s="7" t="s">
        <v>127</v>
      </c>
      <c r="W154" s="23" t="s">
        <v>138</v>
      </c>
      <c r="X154" s="31" t="s">
        <v>126</v>
      </c>
      <c r="Y154" s="7" t="s">
        <v>127</v>
      </c>
      <c r="Z154" s="32" t="s">
        <v>138</v>
      </c>
      <c r="AA154" s="53" t="s">
        <v>126</v>
      </c>
      <c r="AB154" s="9" t="s">
        <v>127</v>
      </c>
      <c r="AC154" s="23" t="s">
        <v>138</v>
      </c>
      <c r="AD154" s="67" t="s">
        <v>247</v>
      </c>
      <c r="AE154" s="68" t="s">
        <v>127</v>
      </c>
    </row>
    <row r="155" spans="1:31" ht="18" customHeight="1" x14ac:dyDescent="0.25">
      <c r="A155" s="108">
        <v>32951</v>
      </c>
      <c r="B155" s="115" t="s">
        <v>29</v>
      </c>
      <c r="C155" s="168"/>
      <c r="D155" s="337">
        <f>SUM(G155,J155,M155,P155,S155,V155,Y155,AB155,AE155)</f>
        <v>0</v>
      </c>
      <c r="E155" s="339"/>
      <c r="F155" s="47"/>
      <c r="G155" s="55"/>
      <c r="H155" s="36"/>
      <c r="I155" s="28"/>
      <c r="J155" s="6"/>
      <c r="K155" s="181"/>
      <c r="L155" s="59"/>
      <c r="M155" s="6"/>
      <c r="N155" s="36"/>
      <c r="O155" s="28"/>
      <c r="P155" s="6"/>
      <c r="Q155" s="55"/>
      <c r="R155" s="59"/>
      <c r="S155" s="6"/>
      <c r="T155" s="36"/>
      <c r="U155" s="28"/>
      <c r="V155" s="6"/>
      <c r="W155" s="55"/>
      <c r="X155" s="59"/>
      <c r="Y155" s="6"/>
      <c r="Z155" s="36"/>
      <c r="AA155" s="28"/>
      <c r="AB155" s="6"/>
      <c r="AC155" s="55"/>
      <c r="AD155" s="59"/>
      <c r="AE155" s="36"/>
    </row>
    <row r="156" spans="1:31" ht="18" customHeight="1" x14ac:dyDescent="0.25">
      <c r="A156" s="108">
        <v>32952</v>
      </c>
      <c r="B156" s="115" t="s">
        <v>46</v>
      </c>
      <c r="C156" s="168"/>
      <c r="D156" s="337">
        <f t="shared" si="19"/>
        <v>0</v>
      </c>
      <c r="E156" s="339"/>
      <c r="F156" s="46"/>
      <c r="G156" s="55"/>
      <c r="H156" s="36"/>
      <c r="I156" s="28"/>
      <c r="J156" s="6"/>
      <c r="K156" s="181"/>
      <c r="L156" s="59"/>
      <c r="M156" s="6"/>
      <c r="N156" s="36"/>
      <c r="O156" s="28"/>
      <c r="P156" s="6"/>
      <c r="Q156" s="55"/>
      <c r="R156" s="59"/>
      <c r="S156" s="6"/>
      <c r="T156" s="36"/>
      <c r="U156" s="28"/>
      <c r="V156" s="6"/>
      <c r="W156" s="55"/>
      <c r="X156" s="59"/>
      <c r="Y156" s="6"/>
      <c r="Z156" s="36"/>
      <c r="AA156" s="28"/>
      <c r="AB156" s="6"/>
      <c r="AC156" s="55"/>
      <c r="AD156" s="59"/>
      <c r="AE156" s="36"/>
    </row>
    <row r="157" spans="1:31" ht="18" customHeight="1" x14ac:dyDescent="0.25">
      <c r="A157" s="108">
        <v>32953</v>
      </c>
      <c r="B157" s="115" t="s">
        <v>59</v>
      </c>
      <c r="C157" s="168"/>
      <c r="D157" s="337">
        <f t="shared" si="19"/>
        <v>862.5</v>
      </c>
      <c r="E157" s="339"/>
      <c r="F157" s="46"/>
      <c r="G157" s="55"/>
      <c r="H157" s="36"/>
      <c r="I157" s="28"/>
      <c r="J157" s="6">
        <v>862.5</v>
      </c>
      <c r="K157" s="181"/>
      <c r="L157" s="59"/>
      <c r="M157" s="6"/>
      <c r="N157" s="36"/>
      <c r="O157" s="28"/>
      <c r="P157" s="6"/>
      <c r="Q157" s="55"/>
      <c r="R157" s="59"/>
      <c r="S157" s="6"/>
      <c r="T157" s="36"/>
      <c r="U157" s="28"/>
      <c r="V157" s="6"/>
      <c r="W157" s="55"/>
      <c r="X157" s="59"/>
      <c r="Y157" s="6"/>
      <c r="Z157" s="36"/>
      <c r="AA157" s="28"/>
      <c r="AB157" s="6"/>
      <c r="AC157" s="55"/>
      <c r="AD157" s="59"/>
      <c r="AE157" s="36"/>
    </row>
    <row r="158" spans="1:31" ht="18" customHeight="1" x14ac:dyDescent="0.25">
      <c r="A158" s="108">
        <v>32959</v>
      </c>
      <c r="B158" s="115" t="s">
        <v>50</v>
      </c>
      <c r="C158" s="166"/>
      <c r="D158" s="337">
        <f t="shared" si="19"/>
        <v>960</v>
      </c>
      <c r="E158" s="340"/>
      <c r="F158" s="37"/>
      <c r="G158" s="55"/>
      <c r="H158" s="36"/>
      <c r="I158" s="28"/>
      <c r="J158" s="6"/>
      <c r="K158" s="181"/>
      <c r="L158" s="59"/>
      <c r="M158" s="6">
        <v>960</v>
      </c>
      <c r="N158" s="36"/>
      <c r="O158" s="28"/>
      <c r="P158" s="6"/>
      <c r="Q158" s="55"/>
      <c r="R158" s="59"/>
      <c r="S158" s="6"/>
      <c r="T158" s="36"/>
      <c r="U158" s="28"/>
      <c r="V158" s="6"/>
      <c r="W158" s="55"/>
      <c r="X158" s="59"/>
      <c r="Y158" s="6"/>
      <c r="Z158" s="36"/>
      <c r="AA158" s="28"/>
      <c r="AB158" s="6"/>
      <c r="AC158" s="55"/>
      <c r="AD158" s="59"/>
      <c r="AE158" s="36"/>
    </row>
    <row r="159" spans="1:31" ht="18" customHeight="1" x14ac:dyDescent="0.3">
      <c r="A159" s="112" t="s">
        <v>188</v>
      </c>
      <c r="B159" s="113"/>
      <c r="C159" s="162">
        <f>SUM(F159,I159,L159,O159,R159,U159,X159,AA159)</f>
        <v>126615.74</v>
      </c>
      <c r="D159" s="336">
        <f t="shared" si="19"/>
        <v>98411.54</v>
      </c>
      <c r="E159" s="409">
        <f>SUM(D159/C159)*100</f>
        <v>77.724570420707565</v>
      </c>
      <c r="F159" s="385">
        <v>10669.34</v>
      </c>
      <c r="G159" s="54">
        <f>SUM(G160:G166)</f>
        <v>4737.22</v>
      </c>
      <c r="H159" s="409">
        <f>SUM(G159/F159)*100</f>
        <v>44.40030967238836</v>
      </c>
      <c r="I159" s="27">
        <v>6000</v>
      </c>
      <c r="J159" s="11">
        <f t="shared" ref="J159:AE159" si="24">SUM(J160:J166)</f>
        <v>0</v>
      </c>
      <c r="K159" s="182"/>
      <c r="L159" s="58">
        <v>300</v>
      </c>
      <c r="M159" s="11">
        <f t="shared" si="24"/>
        <v>297.89999999999998</v>
      </c>
      <c r="N159" s="409">
        <f>SUM(M159/L159)*100</f>
        <v>99.299999999999983</v>
      </c>
      <c r="O159" s="27"/>
      <c r="P159" s="11">
        <f t="shared" si="24"/>
        <v>400</v>
      </c>
      <c r="Q159" s="34"/>
      <c r="R159" s="58">
        <v>5986.6</v>
      </c>
      <c r="S159" s="11">
        <f t="shared" si="24"/>
        <v>0</v>
      </c>
      <c r="T159" s="34">
        <f>SUM(S159/R159)</f>
        <v>0</v>
      </c>
      <c r="U159" s="27">
        <v>5060</v>
      </c>
      <c r="V159" s="11">
        <f t="shared" si="24"/>
        <v>0</v>
      </c>
      <c r="W159" s="34">
        <f>SUM(V159/U159)</f>
        <v>0</v>
      </c>
      <c r="X159" s="58">
        <v>69951.06</v>
      </c>
      <c r="Y159" s="11">
        <f>SUM(Y160:Y168)</f>
        <v>2667.5200000000004</v>
      </c>
      <c r="Z159" s="409">
        <f>SUM(Y159/X159)*100</f>
        <v>3.8134089747889464</v>
      </c>
      <c r="AA159" s="27">
        <v>28648.74</v>
      </c>
      <c r="AB159" s="11">
        <f>SUM(AB160:AB167)</f>
        <v>90308.9</v>
      </c>
      <c r="AC159" s="409">
        <f>SUM(AB159/AA159)*100</f>
        <v>315.22817408374675</v>
      </c>
      <c r="AD159" s="191">
        <v>23041.599999999999</v>
      </c>
      <c r="AE159" s="34">
        <f t="shared" si="24"/>
        <v>0</v>
      </c>
    </row>
    <row r="160" spans="1:31" ht="18" customHeight="1" x14ac:dyDescent="0.25">
      <c r="A160" s="112">
        <v>329913</v>
      </c>
      <c r="B160" s="115" t="s">
        <v>58</v>
      </c>
      <c r="C160" s="168"/>
      <c r="D160" s="337">
        <f t="shared" si="19"/>
        <v>242</v>
      </c>
      <c r="E160" s="339"/>
      <c r="F160" s="37"/>
      <c r="G160" s="56"/>
      <c r="H160" s="40"/>
      <c r="I160" s="29"/>
      <c r="J160" s="12"/>
      <c r="K160" s="183"/>
      <c r="L160" s="60"/>
      <c r="M160" s="12"/>
      <c r="N160" s="40"/>
      <c r="O160" s="29"/>
      <c r="P160" s="12"/>
      <c r="Q160" s="56"/>
      <c r="R160" s="60"/>
      <c r="S160" s="12"/>
      <c r="T160" s="40"/>
      <c r="U160" s="29"/>
      <c r="V160" s="12"/>
      <c r="W160" s="56"/>
      <c r="X160" s="60"/>
      <c r="Y160" s="12">
        <v>242</v>
      </c>
      <c r="Z160" s="40"/>
      <c r="AA160" s="29"/>
      <c r="AB160" s="12"/>
      <c r="AC160" s="56"/>
      <c r="AD160" s="60"/>
      <c r="AE160" s="40"/>
    </row>
    <row r="161" spans="1:31" ht="18" customHeight="1" x14ac:dyDescent="0.25">
      <c r="A161" s="112">
        <v>32991</v>
      </c>
      <c r="B161" s="115" t="s">
        <v>60</v>
      </c>
      <c r="C161" s="168"/>
      <c r="D161" s="337">
        <f t="shared" si="19"/>
        <v>150</v>
      </c>
      <c r="E161" s="339"/>
      <c r="F161" s="37"/>
      <c r="G161" s="56">
        <v>150</v>
      </c>
      <c r="H161" s="40"/>
      <c r="I161" s="29"/>
      <c r="J161" s="12"/>
      <c r="K161" s="183"/>
      <c r="L161" s="60"/>
      <c r="M161" s="12"/>
      <c r="N161" s="40"/>
      <c r="O161" s="29"/>
      <c r="P161" s="12"/>
      <c r="Q161" s="56"/>
      <c r="R161" s="60"/>
      <c r="S161" s="12"/>
      <c r="T161" s="40"/>
      <c r="U161" s="29"/>
      <c r="V161" s="12"/>
      <c r="W161" s="56"/>
      <c r="X161" s="60"/>
      <c r="Y161" s="12"/>
      <c r="Z161" s="40"/>
      <c r="AA161" s="29"/>
      <c r="AB161" s="12"/>
      <c r="AC161" s="56"/>
      <c r="AD161" s="60"/>
      <c r="AE161" s="40"/>
    </row>
    <row r="162" spans="1:31" ht="18" customHeight="1" x14ac:dyDescent="0.25">
      <c r="A162" s="112">
        <v>32999</v>
      </c>
      <c r="B162" s="115" t="s">
        <v>47</v>
      </c>
      <c r="C162" s="168"/>
      <c r="D162" s="337">
        <f t="shared" si="19"/>
        <v>5157.22</v>
      </c>
      <c r="E162" s="339"/>
      <c r="F162" s="37"/>
      <c r="G162" s="56">
        <v>4587.22</v>
      </c>
      <c r="H162" s="40"/>
      <c r="I162" s="29"/>
      <c r="J162" s="12"/>
      <c r="K162" s="183"/>
      <c r="L162" s="60"/>
      <c r="M162" s="12">
        <v>170</v>
      </c>
      <c r="N162" s="40"/>
      <c r="O162" s="29"/>
      <c r="P162" s="12">
        <v>400</v>
      </c>
      <c r="Q162" s="56"/>
      <c r="R162" s="60"/>
      <c r="S162" s="12"/>
      <c r="T162" s="40"/>
      <c r="U162" s="29"/>
      <c r="V162" s="388"/>
      <c r="W162" s="56"/>
      <c r="X162" s="60"/>
      <c r="Y162" s="12"/>
      <c r="Z162" s="40"/>
      <c r="AA162" s="29"/>
      <c r="AB162" s="12"/>
      <c r="AC162" s="56"/>
      <c r="AD162" s="60"/>
      <c r="AE162" s="40"/>
    </row>
    <row r="163" spans="1:31" ht="18" customHeight="1" x14ac:dyDescent="0.25">
      <c r="A163" s="112">
        <v>329990</v>
      </c>
      <c r="B163" s="115" t="s">
        <v>36</v>
      </c>
      <c r="C163" s="168"/>
      <c r="D163" s="337">
        <f t="shared" si="19"/>
        <v>62589.9</v>
      </c>
      <c r="E163" s="339"/>
      <c r="F163" s="37"/>
      <c r="G163" s="56">
        <v>0</v>
      </c>
      <c r="H163" s="40"/>
      <c r="I163" s="29"/>
      <c r="J163" s="12"/>
      <c r="K163" s="183"/>
      <c r="L163" s="60"/>
      <c r="M163" s="12">
        <v>127.9</v>
      </c>
      <c r="N163" s="40"/>
      <c r="O163" s="29"/>
      <c r="P163" s="12">
        <v>0</v>
      </c>
      <c r="Q163" s="56"/>
      <c r="R163" s="60"/>
      <c r="S163" s="12"/>
      <c r="T163" s="40"/>
      <c r="U163" s="29"/>
      <c r="V163" s="12"/>
      <c r="W163" s="56"/>
      <c r="X163" s="60"/>
      <c r="Y163" s="12"/>
      <c r="Z163" s="40"/>
      <c r="AA163" s="29"/>
      <c r="AB163" s="12">
        <v>62462</v>
      </c>
      <c r="AC163" s="56"/>
      <c r="AD163" s="60"/>
      <c r="AE163" s="40"/>
    </row>
    <row r="164" spans="1:31" ht="18" customHeight="1" x14ac:dyDescent="0.25">
      <c r="A164" s="112">
        <v>329991</v>
      </c>
      <c r="B164" s="115" t="s">
        <v>71</v>
      </c>
      <c r="C164" s="168"/>
      <c r="D164" s="337">
        <f t="shared" si="19"/>
        <v>14350</v>
      </c>
      <c r="E164" s="339"/>
      <c r="F164" s="37"/>
      <c r="G164" s="56"/>
      <c r="H164" s="40"/>
      <c r="I164" s="29"/>
      <c r="J164" s="12"/>
      <c r="K164" s="183"/>
      <c r="L164" s="60"/>
      <c r="M164" s="12"/>
      <c r="N164" s="40"/>
      <c r="O164" s="29"/>
      <c r="P164" s="12"/>
      <c r="Q164" s="56"/>
      <c r="R164" s="60"/>
      <c r="S164" s="12"/>
      <c r="T164" s="40"/>
      <c r="U164" s="29"/>
      <c r="V164" s="12"/>
      <c r="W164" s="56"/>
      <c r="X164" s="60"/>
      <c r="Y164" s="12"/>
      <c r="Z164" s="40"/>
      <c r="AA164" s="29"/>
      <c r="AB164" s="12">
        <v>14350</v>
      </c>
      <c r="AC164" s="56"/>
      <c r="AD164" s="60"/>
      <c r="AE164" s="40"/>
    </row>
    <row r="165" spans="1:31" ht="18" customHeight="1" x14ac:dyDescent="0.25">
      <c r="A165" s="112">
        <v>329992</v>
      </c>
      <c r="B165" s="115" t="s">
        <v>72</v>
      </c>
      <c r="C165" s="168"/>
      <c r="D165" s="337">
        <f t="shared" si="19"/>
        <v>6401.9</v>
      </c>
      <c r="E165" s="339"/>
      <c r="F165" s="37"/>
      <c r="G165" s="56"/>
      <c r="H165" s="40"/>
      <c r="I165" s="29"/>
      <c r="J165" s="12"/>
      <c r="K165" s="183"/>
      <c r="L165" s="60"/>
      <c r="M165" s="12"/>
      <c r="N165" s="40"/>
      <c r="O165" s="29"/>
      <c r="P165" s="12"/>
      <c r="Q165" s="56"/>
      <c r="R165" s="60"/>
      <c r="S165" s="12"/>
      <c r="T165" s="40"/>
      <c r="U165" s="29"/>
      <c r="V165" s="12"/>
      <c r="W165" s="56"/>
      <c r="X165" s="60"/>
      <c r="Y165" s="12"/>
      <c r="Z165" s="40"/>
      <c r="AA165" s="29"/>
      <c r="AB165" s="12">
        <v>6401.9</v>
      </c>
      <c r="AC165" s="56"/>
      <c r="AD165" s="60"/>
      <c r="AE165" s="40"/>
    </row>
    <row r="166" spans="1:31" ht="18" customHeight="1" x14ac:dyDescent="0.25">
      <c r="A166" s="112">
        <v>329993</v>
      </c>
      <c r="B166" s="115" t="s">
        <v>38</v>
      </c>
      <c r="C166" s="168"/>
      <c r="D166" s="337">
        <f t="shared" si="19"/>
        <v>1126.6400000000001</v>
      </c>
      <c r="E166" s="340"/>
      <c r="F166" s="37"/>
      <c r="G166" s="55"/>
      <c r="H166" s="36"/>
      <c r="I166" s="28"/>
      <c r="J166" s="6"/>
      <c r="K166" s="181"/>
      <c r="L166" s="59"/>
      <c r="M166" s="6"/>
      <c r="N166" s="36"/>
      <c r="O166" s="28"/>
      <c r="P166" s="6"/>
      <c r="Q166" s="55"/>
      <c r="R166" s="59"/>
      <c r="S166" s="6"/>
      <c r="T166" s="36"/>
      <c r="U166" s="28"/>
      <c r="V166" s="6"/>
      <c r="W166" s="55"/>
      <c r="X166" s="59"/>
      <c r="Y166" s="6">
        <v>1126.6400000000001</v>
      </c>
      <c r="Z166" s="36"/>
      <c r="AA166" s="28"/>
      <c r="AB166" s="6"/>
      <c r="AC166" s="55"/>
      <c r="AD166" s="59"/>
      <c r="AE166" s="36"/>
    </row>
    <row r="167" spans="1:31" ht="18" customHeight="1" x14ac:dyDescent="0.25">
      <c r="A167" s="364">
        <v>329994</v>
      </c>
      <c r="B167" s="365" t="s">
        <v>255</v>
      </c>
      <c r="C167" s="168"/>
      <c r="D167" s="337">
        <f t="shared" si="19"/>
        <v>7095</v>
      </c>
      <c r="E167" s="339"/>
      <c r="F167" s="366"/>
      <c r="G167" s="6"/>
      <c r="H167" s="57"/>
      <c r="I167" s="367"/>
      <c r="J167" s="6"/>
      <c r="K167" s="368"/>
      <c r="L167" s="369"/>
      <c r="M167" s="6"/>
      <c r="N167" s="57"/>
      <c r="O167" s="367"/>
      <c r="P167" s="6"/>
      <c r="Q167" s="370"/>
      <c r="R167" s="369"/>
      <c r="S167" s="6"/>
      <c r="T167" s="57"/>
      <c r="U167" s="367"/>
      <c r="V167" s="6"/>
      <c r="W167" s="370"/>
      <c r="X167" s="369"/>
      <c r="Y167" s="6"/>
      <c r="Z167" s="57"/>
      <c r="AA167" s="367"/>
      <c r="AB167" s="6">
        <v>7095</v>
      </c>
      <c r="AC167" s="370"/>
      <c r="AD167" s="369"/>
      <c r="AE167" s="36"/>
    </row>
    <row r="168" spans="1:31" ht="18" customHeight="1" x14ac:dyDescent="0.25">
      <c r="A168" s="364">
        <v>329995</v>
      </c>
      <c r="B168" s="365" t="s">
        <v>270</v>
      </c>
      <c r="C168" s="168"/>
      <c r="D168" s="337">
        <f t="shared" si="19"/>
        <v>1298.8800000000001</v>
      </c>
      <c r="E168" s="339"/>
      <c r="F168" s="366"/>
      <c r="G168" s="6"/>
      <c r="H168" s="57"/>
      <c r="I168" s="367"/>
      <c r="J168" s="6"/>
      <c r="K168" s="368"/>
      <c r="L168" s="369"/>
      <c r="M168" s="6"/>
      <c r="N168" s="57"/>
      <c r="O168" s="367"/>
      <c r="P168" s="6"/>
      <c r="Q168" s="370"/>
      <c r="R168" s="369"/>
      <c r="S168" s="6"/>
      <c r="T168" s="57"/>
      <c r="U168" s="367"/>
      <c r="V168" s="6"/>
      <c r="W168" s="370"/>
      <c r="X168" s="369"/>
      <c r="Y168" s="374">
        <v>1298.8800000000001</v>
      </c>
      <c r="Z168" s="57"/>
      <c r="AA168" s="367"/>
      <c r="AB168" s="6"/>
      <c r="AC168" s="370"/>
      <c r="AD168" s="369"/>
      <c r="AE168" s="36"/>
    </row>
    <row r="169" spans="1:31" ht="18" customHeight="1" x14ac:dyDescent="0.3">
      <c r="A169" s="112" t="s">
        <v>189</v>
      </c>
      <c r="B169" s="113"/>
      <c r="C169" s="123">
        <f>SUM(F169,I169,L169,O169,R169,U169,X169,AA169)</f>
        <v>4000</v>
      </c>
      <c r="D169" s="346">
        <f t="shared" ref="D169:D189" si="25">SUM(G169,J169,M169,P169,S169,V169,Y169,AB169,AE169)</f>
        <v>5009.84</v>
      </c>
      <c r="E169" s="409">
        <f>SUM(D169/C169)*100</f>
        <v>125.24600000000001</v>
      </c>
      <c r="F169" s="44"/>
      <c r="G169" s="54"/>
      <c r="H169" s="34"/>
      <c r="I169" s="27">
        <v>0</v>
      </c>
      <c r="J169" s="11">
        <v>1009.84</v>
      </c>
      <c r="K169" s="131">
        <v>0</v>
      </c>
      <c r="L169" s="58">
        <v>4000</v>
      </c>
      <c r="M169" s="11">
        <v>4000</v>
      </c>
      <c r="N169" s="409">
        <f>SUM(M169/L169)*100</f>
        <v>100</v>
      </c>
      <c r="O169" s="27"/>
      <c r="P169" s="11"/>
      <c r="Q169" s="54"/>
      <c r="R169" s="58"/>
      <c r="S169" s="11"/>
      <c r="T169" s="34"/>
      <c r="U169" s="27"/>
      <c r="V169" s="11"/>
      <c r="W169" s="54"/>
      <c r="X169" s="58"/>
      <c r="Y169" s="11"/>
      <c r="Z169" s="34"/>
      <c r="AA169" s="27"/>
      <c r="AB169" s="11"/>
      <c r="AC169" s="54"/>
      <c r="AD169" s="58"/>
      <c r="AE169" s="34"/>
    </row>
    <row r="170" spans="1:31" ht="18" customHeight="1" x14ac:dyDescent="0.25">
      <c r="A170" s="112">
        <v>34321</v>
      </c>
      <c r="B170" s="372" t="s">
        <v>256</v>
      </c>
      <c r="C170" s="123"/>
      <c r="D170" s="346">
        <f t="shared" si="25"/>
        <v>432.52</v>
      </c>
      <c r="E170" s="338"/>
      <c r="F170" s="44"/>
      <c r="G170" s="54"/>
      <c r="H170" s="34"/>
      <c r="I170" s="27"/>
      <c r="J170" s="11">
        <v>432.52</v>
      </c>
      <c r="K170" s="133"/>
      <c r="L170" s="58"/>
      <c r="M170" s="11"/>
      <c r="N170" s="34"/>
      <c r="O170" s="27"/>
      <c r="P170" s="11"/>
      <c r="Q170" s="54"/>
      <c r="R170" s="58"/>
      <c r="S170" s="11"/>
      <c r="T170" s="34"/>
      <c r="U170" s="27"/>
      <c r="V170" s="11"/>
      <c r="W170" s="54"/>
      <c r="X170" s="58"/>
      <c r="Y170" s="11"/>
      <c r="Z170" s="34"/>
      <c r="AA170" s="27"/>
      <c r="AB170" s="11"/>
      <c r="AC170" s="54"/>
      <c r="AD170" s="58"/>
      <c r="AE170" s="34"/>
    </row>
    <row r="171" spans="1:31" ht="18" customHeight="1" x14ac:dyDescent="0.3">
      <c r="A171" s="112" t="s">
        <v>190</v>
      </c>
      <c r="B171" s="113"/>
      <c r="C171" s="123">
        <f>SUM(F171,I171,L171,O171,R171,U171,X171,AA171)</f>
        <v>0</v>
      </c>
      <c r="D171" s="346">
        <f t="shared" si="25"/>
        <v>0</v>
      </c>
      <c r="E171" s="338"/>
      <c r="F171" s="48"/>
      <c r="G171" s="55"/>
      <c r="H171" s="36"/>
      <c r="I171" s="28"/>
      <c r="J171" s="6"/>
      <c r="K171" s="181"/>
      <c r="L171" s="59"/>
      <c r="M171" s="6"/>
      <c r="N171" s="36"/>
      <c r="O171" s="28"/>
      <c r="P171" s="6"/>
      <c r="Q171" s="55"/>
      <c r="R171" s="59"/>
      <c r="S171" s="6"/>
      <c r="T171" s="36"/>
      <c r="U171" s="28"/>
      <c r="V171" s="6"/>
      <c r="W171" s="55"/>
      <c r="X171" s="59"/>
      <c r="Y171" s="6"/>
      <c r="Z171" s="36"/>
      <c r="AA171" s="28"/>
      <c r="AB171" s="6"/>
      <c r="AC171" s="55"/>
      <c r="AD171" s="59"/>
      <c r="AE171" s="36"/>
    </row>
    <row r="172" spans="1:31" ht="18" customHeight="1" x14ac:dyDescent="0.3">
      <c r="A172" s="112" t="s">
        <v>257</v>
      </c>
      <c r="B172" s="113"/>
      <c r="C172" s="123">
        <f>SUM(F172,I172,L172,O172,R172,U172,X172,AA172)</f>
        <v>0</v>
      </c>
      <c r="D172" s="346">
        <f t="shared" si="25"/>
        <v>2000</v>
      </c>
      <c r="E172" s="409">
        <v>0</v>
      </c>
      <c r="F172" s="92"/>
      <c r="G172" s="87"/>
      <c r="H172" s="88"/>
      <c r="I172" s="89"/>
      <c r="J172" s="90">
        <v>2000</v>
      </c>
      <c r="K172" s="185"/>
      <c r="L172" s="91">
        <v>0</v>
      </c>
      <c r="M172" s="90"/>
      <c r="N172" s="377">
        <v>0</v>
      </c>
      <c r="O172" s="89"/>
      <c r="P172" s="90"/>
      <c r="Q172" s="87"/>
      <c r="R172" s="91"/>
      <c r="S172" s="90"/>
      <c r="T172" s="88"/>
      <c r="U172" s="89"/>
      <c r="V172" s="90"/>
      <c r="W172" s="87"/>
      <c r="X172" s="91"/>
      <c r="Y172" s="90"/>
      <c r="Z172" s="88"/>
      <c r="AA172" s="89"/>
      <c r="AB172" s="90"/>
      <c r="AC172" s="87"/>
      <c r="AD172" s="91"/>
      <c r="AE172" s="88"/>
    </row>
    <row r="173" spans="1:31" ht="18" customHeight="1" x14ac:dyDescent="0.25">
      <c r="A173" s="112">
        <v>4212</v>
      </c>
      <c r="B173" s="362" t="s">
        <v>253</v>
      </c>
      <c r="C173" s="123"/>
      <c r="D173" s="346">
        <f t="shared" si="25"/>
        <v>74475</v>
      </c>
      <c r="E173" s="342"/>
      <c r="F173" s="386">
        <v>45900</v>
      </c>
      <c r="G173" s="87">
        <v>51414.46</v>
      </c>
      <c r="H173" s="409">
        <f>SUM(G173/F173)*100</f>
        <v>112.01407407407406</v>
      </c>
      <c r="I173" s="89"/>
      <c r="J173" s="90">
        <v>23060.54</v>
      </c>
      <c r="K173" s="185"/>
      <c r="L173" s="91"/>
      <c r="M173" s="90"/>
      <c r="N173" s="34"/>
      <c r="O173" s="89"/>
      <c r="P173" s="90"/>
      <c r="Q173" s="87"/>
      <c r="R173" s="91"/>
      <c r="S173" s="90"/>
      <c r="T173" s="88"/>
      <c r="U173" s="89"/>
      <c r="V173" s="90"/>
      <c r="W173" s="87"/>
      <c r="X173" s="91"/>
      <c r="Y173" s="90"/>
      <c r="Z173" s="88"/>
      <c r="AA173" s="89"/>
      <c r="AB173" s="90"/>
      <c r="AC173" s="87"/>
      <c r="AD173" s="91"/>
      <c r="AE173" s="88"/>
    </row>
    <row r="174" spans="1:31" ht="18" customHeight="1" x14ac:dyDescent="0.3">
      <c r="A174" s="112" t="s">
        <v>191</v>
      </c>
      <c r="B174" s="113"/>
      <c r="C174" s="162">
        <f>SUM(F174,I174,L174,O174,R174,U174,X174,AA174)</f>
        <v>126300</v>
      </c>
      <c r="D174" s="346">
        <f t="shared" si="25"/>
        <v>50029.87</v>
      </c>
      <c r="E174" s="409">
        <f>SUM(D174/C174)*100</f>
        <v>39.611931908155192</v>
      </c>
      <c r="F174" s="169">
        <v>5000</v>
      </c>
      <c r="G174" s="54">
        <f t="shared" ref="G174:AE174" si="26">SUM(G175:G182)</f>
        <v>4974.97</v>
      </c>
      <c r="H174" s="409">
        <f>SUM(G174/F174)*100</f>
        <v>99.499400000000009</v>
      </c>
      <c r="I174" s="27">
        <v>22000</v>
      </c>
      <c r="J174" s="11">
        <f t="shared" si="26"/>
        <v>50</v>
      </c>
      <c r="K174" s="409">
        <f>SUM(J174/I174)*100</f>
        <v>0.22727272727272727</v>
      </c>
      <c r="L174" s="58">
        <v>28000</v>
      </c>
      <c r="M174" s="11">
        <f>SUM(M175:M182)</f>
        <v>28000</v>
      </c>
      <c r="N174" s="409">
        <f>SUM(M174/L174)*100</f>
        <v>100</v>
      </c>
      <c r="O174" s="27">
        <v>50000</v>
      </c>
      <c r="P174" s="11">
        <f t="shared" si="26"/>
        <v>0</v>
      </c>
      <c r="Q174" s="34">
        <f>SUM(P174/O174)</f>
        <v>0</v>
      </c>
      <c r="R174" s="58">
        <v>21300</v>
      </c>
      <c r="S174" s="11">
        <f t="shared" si="26"/>
        <v>17004.900000000001</v>
      </c>
      <c r="T174" s="409">
        <f>SUM(S174/R174)*100</f>
        <v>79.835211267605644</v>
      </c>
      <c r="U174" s="27"/>
      <c r="V174" s="11">
        <f t="shared" si="26"/>
        <v>0</v>
      </c>
      <c r="W174" s="54"/>
      <c r="X174" s="58"/>
      <c r="Y174" s="11">
        <f t="shared" si="26"/>
        <v>0</v>
      </c>
      <c r="Z174" s="34"/>
      <c r="AA174" s="27"/>
      <c r="AB174" s="11">
        <f t="shared" si="26"/>
        <v>0</v>
      </c>
      <c r="AC174" s="54"/>
      <c r="AD174" s="191">
        <v>15000</v>
      </c>
      <c r="AE174" s="34">
        <f t="shared" si="26"/>
        <v>0</v>
      </c>
    </row>
    <row r="175" spans="1:31" ht="18" customHeight="1" x14ac:dyDescent="0.25">
      <c r="A175" s="108">
        <v>42211</v>
      </c>
      <c r="B175" s="115" t="s">
        <v>61</v>
      </c>
      <c r="C175" s="170"/>
      <c r="D175" s="347">
        <f t="shared" si="25"/>
        <v>4894.88</v>
      </c>
      <c r="E175" s="343"/>
      <c r="F175" s="47"/>
      <c r="G175" s="55"/>
      <c r="H175" s="36"/>
      <c r="I175" s="28"/>
      <c r="J175" s="6"/>
      <c r="K175" s="181"/>
      <c r="L175" s="59"/>
      <c r="M175" s="6">
        <v>4894.88</v>
      </c>
      <c r="N175" s="36"/>
      <c r="O175" s="28"/>
      <c r="P175" s="6"/>
      <c r="Q175" s="55"/>
      <c r="R175" s="59"/>
      <c r="S175" s="6"/>
      <c r="T175" s="36"/>
      <c r="U175" s="28"/>
      <c r="V175" s="6"/>
      <c r="W175" s="55"/>
      <c r="X175" s="59"/>
      <c r="Y175" s="6"/>
      <c r="Z175" s="36"/>
      <c r="AA175" s="28"/>
      <c r="AB175" s="6"/>
      <c r="AC175" s="55"/>
      <c r="AD175" s="59"/>
      <c r="AE175" s="36"/>
    </row>
    <row r="176" spans="1:31" ht="18" customHeight="1" x14ac:dyDescent="0.25">
      <c r="A176" s="108">
        <v>42212</v>
      </c>
      <c r="B176" s="115" t="s">
        <v>30</v>
      </c>
      <c r="C176" s="170"/>
      <c r="D176" s="347">
        <f t="shared" si="25"/>
        <v>0</v>
      </c>
      <c r="E176" s="343"/>
      <c r="F176" s="46"/>
      <c r="G176" s="55"/>
      <c r="H176" s="36"/>
      <c r="I176" s="28"/>
      <c r="J176" s="6"/>
      <c r="K176" s="181"/>
      <c r="L176" s="59"/>
      <c r="M176" s="6"/>
      <c r="N176" s="36"/>
      <c r="O176" s="28"/>
      <c r="P176" s="6"/>
      <c r="Q176" s="55"/>
      <c r="R176" s="59"/>
      <c r="S176" s="6"/>
      <c r="T176" s="36"/>
      <c r="U176" s="28"/>
      <c r="V176" s="6"/>
      <c r="W176" s="55"/>
      <c r="X176" s="59"/>
      <c r="Y176" s="6"/>
      <c r="Z176" s="36"/>
      <c r="AA176" s="28"/>
      <c r="AB176" s="6"/>
      <c r="AC176" s="55"/>
      <c r="AD176" s="59"/>
      <c r="AE176" s="36"/>
    </row>
    <row r="177" spans="1:31" ht="18" customHeight="1" x14ac:dyDescent="0.25">
      <c r="A177" s="108">
        <v>42219</v>
      </c>
      <c r="B177" s="115" t="s">
        <v>74</v>
      </c>
      <c r="C177" s="170"/>
      <c r="D177" s="347">
        <f t="shared" si="25"/>
        <v>0</v>
      </c>
      <c r="E177" s="343"/>
      <c r="F177" s="46"/>
      <c r="G177" s="55"/>
      <c r="H177" s="36"/>
      <c r="I177" s="28"/>
      <c r="J177" s="6"/>
      <c r="K177" s="181"/>
      <c r="L177" s="59"/>
      <c r="M177" s="6"/>
      <c r="N177" s="36"/>
      <c r="O177" s="28"/>
      <c r="P177" s="6"/>
      <c r="Q177" s="55"/>
      <c r="R177" s="59"/>
      <c r="S177" s="6"/>
      <c r="T177" s="36"/>
      <c r="U177" s="28"/>
      <c r="V177" s="6"/>
      <c r="W177" s="55"/>
      <c r="X177" s="59"/>
      <c r="Y177" s="6"/>
      <c r="Z177" s="36"/>
      <c r="AA177" s="28"/>
      <c r="AB177" s="6"/>
      <c r="AC177" s="55"/>
      <c r="AD177" s="59"/>
      <c r="AE177" s="36"/>
    </row>
    <row r="178" spans="1:31" ht="18" customHeight="1" x14ac:dyDescent="0.25">
      <c r="A178" s="108">
        <v>42231</v>
      </c>
      <c r="B178" s="115" t="s">
        <v>51</v>
      </c>
      <c r="C178" s="170"/>
      <c r="D178" s="347">
        <f t="shared" si="25"/>
        <v>1541.15</v>
      </c>
      <c r="E178" s="343"/>
      <c r="F178" s="46"/>
      <c r="G178" s="55"/>
      <c r="H178" s="36"/>
      <c r="I178" s="28"/>
      <c r="J178" s="6"/>
      <c r="K178" s="181"/>
      <c r="L178" s="59"/>
      <c r="M178" s="6">
        <v>1541.15</v>
      </c>
      <c r="N178" s="36"/>
      <c r="O178" s="28"/>
      <c r="P178" s="6"/>
      <c r="Q178" s="55"/>
      <c r="R178" s="59"/>
      <c r="S178" s="6"/>
      <c r="T178" s="36"/>
      <c r="U178" s="28"/>
      <c r="V178" s="6"/>
      <c r="W178" s="55"/>
      <c r="X178" s="59"/>
      <c r="Y178" s="6"/>
      <c r="Z178" s="36"/>
      <c r="AA178" s="28"/>
      <c r="AB178" s="6"/>
      <c r="AC178" s="55"/>
      <c r="AD178" s="59"/>
      <c r="AE178" s="36"/>
    </row>
    <row r="179" spans="1:31" ht="18" customHeight="1" x14ac:dyDescent="0.25">
      <c r="A179" s="108">
        <v>42233</v>
      </c>
      <c r="B179" s="115" t="s">
        <v>31</v>
      </c>
      <c r="C179" s="170"/>
      <c r="D179" s="347">
        <f t="shared" si="25"/>
        <v>0</v>
      </c>
      <c r="E179" s="343"/>
      <c r="F179" s="46"/>
      <c r="G179" s="55"/>
      <c r="H179" s="36"/>
      <c r="I179" s="28"/>
      <c r="J179" s="6"/>
      <c r="K179" s="181"/>
      <c r="L179" s="59"/>
      <c r="M179" s="6"/>
      <c r="N179" s="36"/>
      <c r="O179" s="28"/>
      <c r="P179" s="6"/>
      <c r="Q179" s="55"/>
      <c r="R179" s="59"/>
      <c r="S179" s="6"/>
      <c r="T179" s="36"/>
      <c r="U179" s="28"/>
      <c r="V179" s="6"/>
      <c r="W179" s="55"/>
      <c r="X179" s="59"/>
      <c r="Y179" s="6"/>
      <c r="Z179" s="36"/>
      <c r="AA179" s="28"/>
      <c r="AB179" s="6"/>
      <c r="AC179" s="55"/>
      <c r="AD179" s="59"/>
      <c r="AE179" s="36"/>
    </row>
    <row r="180" spans="1:31" ht="18" customHeight="1" x14ac:dyDescent="0.25">
      <c r="A180" s="108">
        <v>42239</v>
      </c>
      <c r="B180" s="115" t="s">
        <v>119</v>
      </c>
      <c r="C180" s="170"/>
      <c r="D180" s="347">
        <f t="shared" si="25"/>
        <v>0</v>
      </c>
      <c r="E180" s="343"/>
      <c r="F180" s="46"/>
      <c r="G180" s="55"/>
      <c r="H180" s="36"/>
      <c r="I180" s="28"/>
      <c r="J180" s="6"/>
      <c r="K180" s="181"/>
      <c r="L180" s="59"/>
      <c r="M180" s="6"/>
      <c r="N180" s="36"/>
      <c r="O180" s="28"/>
      <c r="P180" s="6" t="s">
        <v>19</v>
      </c>
      <c r="Q180" s="55"/>
      <c r="R180" s="59"/>
      <c r="S180" s="6"/>
      <c r="T180" s="36"/>
      <c r="U180" s="28"/>
      <c r="V180" s="6"/>
      <c r="W180" s="55"/>
      <c r="X180" s="59"/>
      <c r="Y180" s="6"/>
      <c r="Z180" s="36"/>
      <c r="AA180" s="28"/>
      <c r="AB180" s="6"/>
      <c r="AC180" s="55"/>
      <c r="AD180" s="59"/>
      <c r="AE180" s="36"/>
    </row>
    <row r="181" spans="1:31" ht="18" customHeight="1" x14ac:dyDescent="0.25">
      <c r="A181" s="108">
        <v>42271</v>
      </c>
      <c r="B181" s="115" t="s">
        <v>32</v>
      </c>
      <c r="C181" s="170"/>
      <c r="D181" s="347">
        <f t="shared" si="25"/>
        <v>2181.34</v>
      </c>
      <c r="E181" s="343"/>
      <c r="F181" s="46"/>
      <c r="G181" s="55"/>
      <c r="H181" s="36"/>
      <c r="I181" s="28"/>
      <c r="J181" s="6"/>
      <c r="K181" s="181"/>
      <c r="L181" s="59"/>
      <c r="M181" s="6">
        <v>1476.44</v>
      </c>
      <c r="N181" s="36"/>
      <c r="O181" s="28"/>
      <c r="P181" s="6"/>
      <c r="Q181" s="55"/>
      <c r="R181" s="59"/>
      <c r="S181" s="6">
        <v>704.9</v>
      </c>
      <c r="T181" s="36"/>
      <c r="U181" s="28"/>
      <c r="V181" s="6"/>
      <c r="W181" s="55"/>
      <c r="X181" s="59"/>
      <c r="Y181" s="6"/>
      <c r="Z181" s="36"/>
      <c r="AA181" s="28"/>
      <c r="AB181" s="6"/>
      <c r="AC181" s="55"/>
      <c r="AD181" s="59"/>
      <c r="AE181" s="36"/>
    </row>
    <row r="182" spans="1:31" ht="18" customHeight="1" x14ac:dyDescent="0.25">
      <c r="A182" s="108">
        <v>42273</v>
      </c>
      <c r="B182" s="115" t="s">
        <v>33</v>
      </c>
      <c r="C182" s="171"/>
      <c r="D182" s="347">
        <f t="shared" si="25"/>
        <v>41412.5</v>
      </c>
      <c r="E182" s="344"/>
      <c r="F182" s="37"/>
      <c r="G182" s="55">
        <v>4974.97</v>
      </c>
      <c r="H182" s="36"/>
      <c r="I182" s="28"/>
      <c r="J182" s="6">
        <v>50</v>
      </c>
      <c r="K182" s="181"/>
      <c r="L182" s="59"/>
      <c r="M182" s="6">
        <v>20087.53</v>
      </c>
      <c r="N182" s="36"/>
      <c r="O182" s="28"/>
      <c r="P182" s="6"/>
      <c r="Q182" s="55"/>
      <c r="R182" s="59"/>
      <c r="S182" s="6">
        <v>16300</v>
      </c>
      <c r="T182" s="36"/>
      <c r="U182" s="28"/>
      <c r="V182" s="6"/>
      <c r="W182" s="55"/>
      <c r="X182" s="59"/>
      <c r="Y182" s="6"/>
      <c r="Z182" s="36"/>
      <c r="AA182" s="28"/>
      <c r="AB182" s="6"/>
      <c r="AC182" s="55"/>
      <c r="AD182" s="59"/>
      <c r="AE182" s="36"/>
    </row>
    <row r="183" spans="1:31" ht="18" customHeight="1" x14ac:dyDescent="0.3">
      <c r="A183" s="112" t="s">
        <v>192</v>
      </c>
      <c r="B183" s="113"/>
      <c r="C183" s="123">
        <f>SUM(F183,I183,L183,O183,R183,U183,X183,AA183)</f>
        <v>2993.09</v>
      </c>
      <c r="D183" s="346">
        <f t="shared" si="25"/>
        <v>4279.37</v>
      </c>
      <c r="E183" s="409">
        <f>SUM(D183/C183)*100</f>
        <v>142.97498571710173</v>
      </c>
      <c r="F183" s="75">
        <v>993.09</v>
      </c>
      <c r="G183" s="54">
        <v>1958.09</v>
      </c>
      <c r="H183" s="409">
        <f>SUM(G183/F183)*100</f>
        <v>197.17145475233863</v>
      </c>
      <c r="I183" s="27">
        <v>1000</v>
      </c>
      <c r="J183" s="11">
        <v>1321.28</v>
      </c>
      <c r="K183" s="409">
        <f>SUM(J183/I183)*100</f>
        <v>132.12800000000001</v>
      </c>
      <c r="L183" s="58">
        <v>1000</v>
      </c>
      <c r="M183" s="11">
        <v>1000</v>
      </c>
      <c r="N183" s="409">
        <f>SUM(M183/L183)*100</f>
        <v>100</v>
      </c>
      <c r="O183" s="27"/>
      <c r="P183" s="11"/>
      <c r="Q183" s="54"/>
      <c r="R183" s="58"/>
      <c r="S183" s="11"/>
      <c r="T183" s="34"/>
      <c r="U183" s="27"/>
      <c r="V183" s="11"/>
      <c r="W183" s="54"/>
      <c r="X183" s="58"/>
      <c r="Y183" s="11"/>
      <c r="Z183" s="34"/>
      <c r="AA183" s="27"/>
      <c r="AB183" s="11"/>
      <c r="AC183" s="54"/>
      <c r="AD183" s="58"/>
      <c r="AE183" s="34"/>
    </row>
    <row r="184" spans="1:31" ht="18" customHeight="1" x14ac:dyDescent="0.3">
      <c r="A184" s="112" t="s">
        <v>193</v>
      </c>
      <c r="B184" s="113"/>
      <c r="C184" s="123">
        <f>SUM(F184,I184,L184,O184,R184,U184,X184,AA184)</f>
        <v>0</v>
      </c>
      <c r="D184" s="346">
        <f t="shared" si="25"/>
        <v>0</v>
      </c>
      <c r="E184" s="338"/>
      <c r="F184" s="48"/>
      <c r="G184" s="55"/>
      <c r="H184" s="36"/>
      <c r="I184" s="28"/>
      <c r="J184" s="6"/>
      <c r="K184" s="181"/>
      <c r="L184" s="59"/>
      <c r="M184" s="6"/>
      <c r="N184" s="36"/>
      <c r="O184" s="28"/>
      <c r="P184" s="6"/>
      <c r="Q184" s="55"/>
      <c r="R184" s="59"/>
      <c r="S184" s="6"/>
      <c r="T184" s="36"/>
      <c r="U184" s="28"/>
      <c r="V184" s="6"/>
      <c r="W184" s="55"/>
      <c r="X184" s="59"/>
      <c r="Y184" s="6"/>
      <c r="Z184" s="36"/>
      <c r="AA184" s="28"/>
      <c r="AB184" s="6"/>
      <c r="AC184" s="55"/>
      <c r="AD184" s="59"/>
      <c r="AE184" s="36"/>
    </row>
    <row r="185" spans="1:31" ht="18" customHeight="1" x14ac:dyDescent="0.3">
      <c r="A185" s="112" t="s">
        <v>194</v>
      </c>
      <c r="B185" s="113"/>
      <c r="C185" s="70">
        <f>SUM(F185,I185,L185,O185,R185,U185,X185,AA185)</f>
        <v>216000</v>
      </c>
      <c r="D185" s="165">
        <f t="shared" si="25"/>
        <v>215996.25</v>
      </c>
      <c r="E185" s="409">
        <f>SUM(D185/C185)*100</f>
        <v>99.9982638888889</v>
      </c>
      <c r="F185" s="44"/>
      <c r="G185" s="54">
        <f>SUM(G186+G187)</f>
        <v>0</v>
      </c>
      <c r="H185" s="34"/>
      <c r="I185" s="27"/>
      <c r="J185" s="11">
        <f t="shared" ref="J185:AE185" si="27">SUM(J186+J187)</f>
        <v>0</v>
      </c>
      <c r="K185" s="182"/>
      <c r="L185" s="58">
        <v>216000</v>
      </c>
      <c r="M185" s="11">
        <f>SUM(M186+M187)</f>
        <v>215251.05</v>
      </c>
      <c r="N185" s="409">
        <f>SUM(M185/L185)*100</f>
        <v>99.653263888888887</v>
      </c>
      <c r="O185" s="27"/>
      <c r="P185" s="11">
        <f t="shared" si="27"/>
        <v>745.2</v>
      </c>
      <c r="Q185" s="54"/>
      <c r="R185" s="58"/>
      <c r="S185" s="11">
        <f t="shared" si="27"/>
        <v>0</v>
      </c>
      <c r="T185" s="34"/>
      <c r="U185" s="27"/>
      <c r="V185" s="11">
        <f t="shared" si="27"/>
        <v>0</v>
      </c>
      <c r="W185" s="54"/>
      <c r="X185" s="58"/>
      <c r="Y185" s="11">
        <f t="shared" si="27"/>
        <v>0</v>
      </c>
      <c r="Z185" s="34"/>
      <c r="AA185" s="27"/>
      <c r="AB185" s="11">
        <f t="shared" si="27"/>
        <v>0</v>
      </c>
      <c r="AC185" s="54"/>
      <c r="AD185" s="58"/>
      <c r="AE185" s="34">
        <f t="shared" si="27"/>
        <v>0</v>
      </c>
    </row>
    <row r="186" spans="1:31" ht="18" customHeight="1" x14ac:dyDescent="0.3">
      <c r="A186" s="112">
        <v>32121</v>
      </c>
      <c r="B186" s="113" t="s">
        <v>73</v>
      </c>
      <c r="C186" s="85"/>
      <c r="D186" s="348">
        <f t="shared" si="25"/>
        <v>215251.05</v>
      </c>
      <c r="E186" s="345"/>
      <c r="F186" s="46"/>
      <c r="G186" s="55"/>
      <c r="H186" s="57"/>
      <c r="I186" s="8"/>
      <c r="J186" s="408"/>
      <c r="K186" s="186"/>
      <c r="L186" s="61"/>
      <c r="M186" s="6">
        <v>215251.05</v>
      </c>
      <c r="N186" s="36"/>
      <c r="O186" s="28"/>
      <c r="P186" s="6">
        <v>0</v>
      </c>
      <c r="Q186" s="55"/>
      <c r="R186" s="59"/>
      <c r="S186" s="6"/>
      <c r="T186" s="36"/>
      <c r="U186" s="28"/>
      <c r="V186" s="6"/>
      <c r="W186" s="55"/>
      <c r="X186" s="59"/>
      <c r="Y186" s="6"/>
      <c r="Z186" s="36"/>
      <c r="AA186" s="28"/>
      <c r="AB186" s="6"/>
      <c r="AC186" s="55"/>
      <c r="AD186" s="59"/>
      <c r="AE186" s="36"/>
    </row>
    <row r="187" spans="1:31" ht="18" customHeight="1" x14ac:dyDescent="0.25">
      <c r="A187" s="112">
        <v>321212</v>
      </c>
      <c r="B187" s="115" t="s">
        <v>281</v>
      </c>
      <c r="C187" s="78"/>
      <c r="D187" s="348">
        <f t="shared" si="25"/>
        <v>745.2</v>
      </c>
      <c r="E187" s="344"/>
      <c r="F187" s="37"/>
      <c r="G187" s="55"/>
      <c r="H187" s="57"/>
      <c r="I187" s="8"/>
      <c r="J187" s="6"/>
      <c r="K187" s="186"/>
      <c r="L187" s="61"/>
      <c r="M187" s="6"/>
      <c r="N187" s="36"/>
      <c r="O187" s="28"/>
      <c r="P187" s="6">
        <v>745.2</v>
      </c>
      <c r="Q187" s="55"/>
      <c r="R187" s="59"/>
      <c r="S187" s="10"/>
      <c r="T187" s="63"/>
      <c r="U187" s="62"/>
      <c r="V187" s="10"/>
      <c r="W187" s="64"/>
      <c r="X187" s="65"/>
      <c r="Y187" s="10"/>
      <c r="Z187" s="63"/>
      <c r="AA187" s="62"/>
      <c r="AB187" s="15"/>
      <c r="AC187" s="66"/>
      <c r="AD187" s="69"/>
      <c r="AE187" s="63"/>
    </row>
    <row r="188" spans="1:31" ht="18" customHeight="1" x14ac:dyDescent="0.3">
      <c r="A188" s="112" t="s">
        <v>195</v>
      </c>
      <c r="B188" s="113"/>
      <c r="C188" s="70">
        <f>SUM(F188,I188,L188,O188,R188,U188,X188,AA188)</f>
        <v>53000</v>
      </c>
      <c r="D188" s="165">
        <f t="shared" si="25"/>
        <v>46927.890000000007</v>
      </c>
      <c r="E188" s="409">
        <f>SUM(D188/C188)*100</f>
        <v>88.543188679245304</v>
      </c>
      <c r="F188" s="44"/>
      <c r="G188" s="54"/>
      <c r="H188" s="34"/>
      <c r="I188" s="27"/>
      <c r="J188" s="11">
        <v>1346.48</v>
      </c>
      <c r="K188" s="182"/>
      <c r="L188" s="58">
        <v>53000</v>
      </c>
      <c r="M188" s="11">
        <v>45581.41</v>
      </c>
      <c r="N188" s="409">
        <f>SUM(M188/L188)*100</f>
        <v>86.002660377358495</v>
      </c>
      <c r="O188" s="27"/>
      <c r="P188" s="11"/>
      <c r="Q188" s="54"/>
      <c r="R188" s="58"/>
      <c r="S188" s="11"/>
      <c r="T188" s="34"/>
      <c r="U188" s="27"/>
      <c r="V188" s="11"/>
      <c r="W188" s="54"/>
      <c r="X188" s="58"/>
      <c r="Y188" s="11"/>
      <c r="Z188" s="34"/>
      <c r="AA188" s="27"/>
      <c r="AB188" s="11"/>
      <c r="AC188" s="54"/>
      <c r="AD188" s="58"/>
      <c r="AE188" s="34"/>
    </row>
    <row r="189" spans="1:31" ht="18" customHeight="1" x14ac:dyDescent="0.3">
      <c r="A189" s="118" t="s">
        <v>250</v>
      </c>
      <c r="C189" s="86">
        <v>5950000</v>
      </c>
      <c r="D189" s="165">
        <f t="shared" si="25"/>
        <v>44110.66</v>
      </c>
      <c r="E189" s="397"/>
      <c r="F189" s="13"/>
      <c r="G189" s="1"/>
      <c r="H189" s="2"/>
      <c r="I189" s="82"/>
      <c r="J189" s="93">
        <v>0</v>
      </c>
      <c r="K189" s="187"/>
      <c r="L189" s="93"/>
      <c r="M189" s="1"/>
      <c r="N189" s="2"/>
      <c r="O189" s="49">
        <v>58000</v>
      </c>
      <c r="P189" s="172">
        <v>42814.66</v>
      </c>
      <c r="Q189" s="409">
        <f>SUM(P189/O189)*100</f>
        <v>73.818379310344824</v>
      </c>
      <c r="R189" s="79"/>
      <c r="S189" s="80"/>
      <c r="T189" s="81"/>
      <c r="U189" s="174">
        <v>2000</v>
      </c>
      <c r="V189" s="363">
        <v>1296</v>
      </c>
      <c r="W189" s="409">
        <f>SUM(V189/U189)*100</f>
        <v>64.8</v>
      </c>
      <c r="X189" s="2"/>
      <c r="Y189" s="1"/>
      <c r="Z189" s="2"/>
      <c r="AA189" s="82"/>
      <c r="AB189" s="2"/>
      <c r="AC189" s="83"/>
      <c r="AD189" s="2"/>
      <c r="AE189" s="83"/>
    </row>
    <row r="190" spans="1:31" ht="18" customHeight="1" x14ac:dyDescent="0.25">
      <c r="A190" s="112">
        <v>31212</v>
      </c>
      <c r="B190" s="122" t="s">
        <v>125</v>
      </c>
      <c r="C190" s="24">
        <f>SUM(F190,I190,L190,O190,R190,U190,X190,AA190)</f>
        <v>0</v>
      </c>
      <c r="D190" s="165">
        <f>SUM(G190,J190,M190,P190,S190,V190,Y190,AB190,AE190)</f>
        <v>5366.97</v>
      </c>
      <c r="E190" s="342"/>
      <c r="F190" s="49"/>
      <c r="G190" s="25"/>
      <c r="H190" s="50"/>
      <c r="I190" s="30"/>
      <c r="J190" s="173">
        <v>183.64</v>
      </c>
      <c r="K190" s="188"/>
      <c r="L190" s="49"/>
      <c r="M190" s="5"/>
      <c r="N190" s="50"/>
      <c r="O190" s="30"/>
      <c r="P190" s="173">
        <v>5183.33</v>
      </c>
      <c r="Q190" s="34"/>
      <c r="R190" s="49"/>
      <c r="S190" s="5"/>
      <c r="T190" s="50"/>
      <c r="U190" s="30"/>
      <c r="V190" s="5"/>
      <c r="W190" s="25"/>
      <c r="X190" s="49"/>
      <c r="Y190" s="5"/>
      <c r="Z190" s="50"/>
      <c r="AA190" s="30"/>
      <c r="AB190" s="5"/>
      <c r="AC190" s="25"/>
      <c r="AD190" s="49"/>
      <c r="AE190" s="50"/>
    </row>
    <row r="191" spans="1:31" ht="18" customHeight="1" x14ac:dyDescent="0.25">
      <c r="A191" s="457" t="s">
        <v>151</v>
      </c>
      <c r="B191" s="458"/>
      <c r="C191" s="165">
        <f>SUM(F191,I191,L191,O191,R191,U191,X191,AA191,AD191)</f>
        <v>1637470.9100000001</v>
      </c>
      <c r="D191" s="165">
        <f>SUM(G191,J191,M191,P191,S191,V191,Y191,AB191,AE191)</f>
        <v>1513996.0100000002</v>
      </c>
      <c r="E191" s="409">
        <f>SUM(D191/C191)*100</f>
        <v>92.459414133958575</v>
      </c>
      <c r="F191" s="75">
        <f>SUM(F8:F190)</f>
        <v>95000</v>
      </c>
      <c r="G191" s="371">
        <f>SUM(G8+G25+G28+G30+G36+G44+G58+G61+G65+G71+G72+G73+G74+G79+G80+G84+G89+G94+G105+G110+G111+G112+G113+G115+G117+G120+G124+G128+G134+G138+G141+G145+G149+G150+G159+G169+G170+G172+G173+G174+G183+G185+G188+G190)</f>
        <v>95000</v>
      </c>
      <c r="H191" s="409">
        <f>SUM(G191/F191)*100</f>
        <v>100</v>
      </c>
      <c r="I191" s="75">
        <f>SUM(I8:I190)</f>
        <v>173741.25</v>
      </c>
      <c r="J191" s="371">
        <f>SUM(J8+J25+J28+J30+J36+J44+J58+J61+J65+J71+J72+J73+J74+J79+J80+J84+J89+J94+J105+J110+J111+J112+J113+J115+J117+J120+J124+J128+J134+J138+J141+J145+J149+J150+J159+J169+J170+J172+J173+J174+J183+J185+J188+J190)</f>
        <v>137303.84000000003</v>
      </c>
      <c r="K191" s="131">
        <f>SUM(J191/I191)</f>
        <v>0.79027772621642833</v>
      </c>
      <c r="L191" s="75">
        <f>SUM(L8:L190)</f>
        <v>725932</v>
      </c>
      <c r="M191" s="371">
        <f>SUM(M8+M25+M28+M30+M36+M44+M58+M61+M65+M71+M72+M73+M74+M79+M80+M84+M89+M94+M105+M110+M111+M112+M113+M115+M117+M120+M124+M128+M134+M138+M141+M145+M149+M150+M159+M169+M170+M172+M173+M174+M183+M185+M188+M190)</f>
        <v>725932.00000000012</v>
      </c>
      <c r="N191" s="409">
        <f>SUM(M191/L191)*100</f>
        <v>100.00000000000003</v>
      </c>
      <c r="O191" s="75">
        <f>SUM(O8:O190)</f>
        <v>271500</v>
      </c>
      <c r="P191" s="371">
        <f>SUM(P8+P25+P28+P29+P30+P36+P44+P58+P61+P65+P71+P72+P73+P74+P79+P80+P84+P89+P94+P105+P110+P111+P112+P113+P115+P117+P120+P124+P128+P134+P138+P141+P145+P149+P150+P159+P169+P170+P172+P173+P174+P183+P185+P188+P189+P190)</f>
        <v>210447.19</v>
      </c>
      <c r="Q191" s="409">
        <f>SUM(P191/O191)*100</f>
        <v>77.512777163904232</v>
      </c>
      <c r="R191" s="75">
        <f>SUM(R8:R190)</f>
        <v>37286.6</v>
      </c>
      <c r="S191" s="371">
        <f>SUM(S8+S25+S28+S30+S36+S44+S58+S61+S65+S71+S72+S73+S74+S79+S80+S84+S89+S94+S105+S110+S111+S112+S113+S115+S117+S120+S124+S128+S134+S138+S141+S145+S149+S150+S159+S169+S170+S172+S173+S174+S183+S185+S188+S190)</f>
        <v>24141.360000000001</v>
      </c>
      <c r="T191" s="409">
        <f>SUM(S191/R191)*100</f>
        <v>64.74540451529505</v>
      </c>
      <c r="U191" s="75">
        <f>SUM(U8:U190)</f>
        <v>10060</v>
      </c>
      <c r="V191" s="75">
        <f>SUM(V8+V128+V145+V189)</f>
        <v>3609.15</v>
      </c>
      <c r="W191" s="409">
        <f>SUM(V191/U191)*100</f>
        <v>35.87624254473161</v>
      </c>
      <c r="X191" s="75">
        <f>SUM(X8:X190)</f>
        <v>260951.06</v>
      </c>
      <c r="Y191" s="371">
        <f>SUM(Y8+Y25+Y28+Y29+Y30+Y36+Y44+Y58+Y61+Y65+Y71+Y72+Y73+Y74+Y79+Y80+Y84+Y89+Y94+Y105+Y110+Y111+Y112+Y113+Y115+Y117+Y120+Y124+Y128+Y134+Y138+Y141+Y145+Y149+Y150+Y159+Y169+Y170+Y172+Y173+Y174+Y183+Y185+Y188+Y190)</f>
        <v>196450.79</v>
      </c>
      <c r="Z191" s="409">
        <f>SUM(Y191/X191)*100</f>
        <v>75.282618127705632</v>
      </c>
      <c r="AA191" s="75">
        <f>SUM(AA8:AA190)</f>
        <v>63000</v>
      </c>
      <c r="AB191" s="371">
        <f>SUM(AB8+AB25+AB28+AB30+AB36+AB44+AB58+AB61+AB65+AB71+AB72+AB73+AB74+AB79+AB80+AB84+AB89+AB94+AB105+AB110+AB111+AB112+AB113+AB115+AB117+AB120+AB124+AB128+AB134+AB138+AB141+AB145+AB149+AB150+AB159+AB169+AB170+AB172+AB173+AB174+AB183+AB185+AB188+AB190)</f>
        <v>115037.84</v>
      </c>
      <c r="AC191" s="409">
        <f>SUM(AB191/AA191)*100</f>
        <v>182.59974603174604</v>
      </c>
      <c r="AD191" s="427" t="s">
        <v>150</v>
      </c>
      <c r="AE191" s="371">
        <f>SUM(AE8+AE25+AE28+AE30+AE36+AE44+AE58+AE61+AE65+AE71+AE72+AE73+AE74+AE79+AE80+AE84+AE89+AE94+AE105+AE110+AE111+AE112+AE113+AE115+AE117+AE120+AE124+AE128+AE134+AE138+AE141+AE145+AE149+AE150+AE159+AE169+AE170+AE172+AE173+AE174+AE183+AE185+AE188+AE190)</f>
        <v>6073.84</v>
      </c>
    </row>
    <row r="192" spans="1:31" ht="18" customHeight="1" x14ac:dyDescent="0.3">
      <c r="C192" s="350"/>
      <c r="D192" s="349">
        <f>SUM(V219+B208)</f>
        <v>6001245.3299999991</v>
      </c>
      <c r="E192" s="84"/>
      <c r="U192" s="410"/>
      <c r="AD192" s="428"/>
    </row>
    <row r="193" spans="1:31" ht="18" customHeight="1" x14ac:dyDescent="0.3">
      <c r="A193" s="459" t="s">
        <v>152</v>
      </c>
      <c r="B193" s="459"/>
      <c r="C193" s="351">
        <f>SUM(C191+C189)</f>
        <v>7587470.9100000001</v>
      </c>
      <c r="D193" s="351">
        <f>SUM(D191+D192)</f>
        <v>7515241.3399999999</v>
      </c>
      <c r="E193" s="409">
        <f>SUM(D193/C193)*100</f>
        <v>99.048041556181715</v>
      </c>
      <c r="F193" s="14"/>
      <c r="G193" s="2"/>
      <c r="H193" s="2"/>
      <c r="I193" s="2" t="s">
        <v>19</v>
      </c>
      <c r="J193" s="3" t="s">
        <v>19</v>
      </c>
      <c r="K193" s="17"/>
      <c r="L193" s="3"/>
      <c r="M193" s="2" t="s">
        <v>19</v>
      </c>
      <c r="N193" s="2"/>
      <c r="O193" s="2"/>
      <c r="P193" s="51">
        <f>SUM(P191-P189-P190)</f>
        <v>162449.20000000001</v>
      </c>
      <c r="Q193" s="3"/>
      <c r="R193" s="3"/>
      <c r="S193" s="76"/>
      <c r="T193" s="21"/>
      <c r="U193" s="411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6" customHeight="1" x14ac:dyDescent="0.3">
      <c r="A194" s="118"/>
      <c r="B194" s="117"/>
      <c r="C194" s="51"/>
      <c r="D194" s="51"/>
      <c r="E194" s="51"/>
      <c r="F194" s="3"/>
      <c r="G194" s="2"/>
      <c r="H194" s="2"/>
      <c r="I194" s="2"/>
      <c r="J194" s="2"/>
      <c r="K194" s="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6" customHeight="1" x14ac:dyDescent="0.3">
      <c r="A195" s="118"/>
      <c r="B195" s="117"/>
      <c r="C195" s="51"/>
      <c r="D195" s="51"/>
      <c r="E195" s="51"/>
      <c r="F195" s="3"/>
      <c r="G195" s="2"/>
      <c r="H195" s="2"/>
      <c r="I195" s="2"/>
      <c r="J195" s="2"/>
      <c r="K195" s="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7.25" customHeight="1" x14ac:dyDescent="0.3">
      <c r="A196" s="118">
        <v>31321</v>
      </c>
      <c r="B196" s="117" t="s">
        <v>87</v>
      </c>
      <c r="C196" s="51">
        <v>730102.85</v>
      </c>
      <c r="D196" s="51"/>
      <c r="E196" s="51"/>
      <c r="F196" s="3"/>
      <c r="G196" s="2"/>
      <c r="H196" s="2"/>
      <c r="I196" s="2"/>
      <c r="J196" s="2"/>
      <c r="K196" s="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3">
      <c r="A197" s="118">
        <v>31322</v>
      </c>
      <c r="B197" s="119" t="s">
        <v>88</v>
      </c>
      <c r="C197" s="51">
        <v>24336.79</v>
      </c>
      <c r="D197" s="51"/>
      <c r="E197" s="51"/>
      <c r="F197" s="3"/>
      <c r="G197" s="2"/>
      <c r="H197" s="2"/>
      <c r="I197" s="2"/>
      <c r="J197" s="2"/>
      <c r="K197" s="4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x14ac:dyDescent="0.3">
      <c r="A198" s="118">
        <v>31332</v>
      </c>
      <c r="B198" s="119" t="s">
        <v>89</v>
      </c>
      <c r="C198" s="51">
        <v>82745.13</v>
      </c>
      <c r="D198" s="51"/>
      <c r="E198" s="51"/>
      <c r="F198" s="3"/>
      <c r="G198" s="2"/>
      <c r="H198" s="2"/>
      <c r="I198" s="2"/>
      <c r="J198" s="2"/>
      <c r="K198" s="4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3">
      <c r="A199" s="118"/>
      <c r="B199" s="119"/>
      <c r="C199" s="51"/>
      <c r="D199" s="51"/>
      <c r="E199" s="51"/>
      <c r="F199" s="3"/>
      <c r="G199" s="2"/>
      <c r="H199" s="2"/>
      <c r="I199" s="2"/>
      <c r="J199" s="2"/>
      <c r="K199" s="4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3">
      <c r="A200" s="118"/>
      <c r="B200" s="117"/>
      <c r="C200" s="52">
        <f>SUM(C196:C199)</f>
        <v>837184.77</v>
      </c>
      <c r="D200" s="51"/>
      <c r="E200" s="51"/>
      <c r="F200" s="3"/>
      <c r="G200" s="2"/>
      <c r="H200" s="2"/>
      <c r="I200" s="2" t="s">
        <v>19</v>
      </c>
      <c r="J200" s="2"/>
      <c r="K200" s="4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x14ac:dyDescent="0.3">
      <c r="A201" s="118"/>
      <c r="B201" s="117"/>
      <c r="C201" s="51"/>
      <c r="D201" s="51"/>
      <c r="E201" s="51"/>
      <c r="F201" s="3"/>
      <c r="G201" s="379"/>
      <c r="H201" s="380"/>
      <c r="I201" s="381"/>
      <c r="J201" s="71"/>
      <c r="L201" s="18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x14ac:dyDescent="0.3">
      <c r="A202" s="118"/>
      <c r="B202" s="117"/>
      <c r="C202" s="51"/>
      <c r="D202" s="172"/>
      <c r="E202" s="172"/>
      <c r="F202" s="79"/>
      <c r="G202" s="382"/>
      <c r="H202" s="380"/>
      <c r="I202" s="382"/>
      <c r="J202" s="72"/>
      <c r="L202" s="19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3">
      <c r="A203" s="118"/>
      <c r="B203" s="117"/>
      <c r="C203" s="3"/>
      <c r="D203" s="3"/>
      <c r="E203" s="3"/>
      <c r="F203" s="3"/>
      <c r="G203" s="172"/>
      <c r="H203" s="93"/>
      <c r="I203" s="383"/>
      <c r="J203" s="73"/>
      <c r="L203" s="74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x14ac:dyDescent="0.3">
      <c r="A204" s="118"/>
      <c r="B204" s="117"/>
      <c r="C204" s="3"/>
      <c r="D204" s="3"/>
      <c r="E204" s="3"/>
      <c r="F204" s="3"/>
      <c r="G204" s="2"/>
      <c r="H204" s="2"/>
      <c r="I204" s="2"/>
      <c r="J204" s="2"/>
      <c r="K204" s="4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x14ac:dyDescent="0.3">
      <c r="A205" s="118"/>
      <c r="B205" s="117" t="s">
        <v>90</v>
      </c>
      <c r="C205" s="3"/>
      <c r="D205" s="3"/>
      <c r="E205" s="3"/>
      <c r="F205" s="3"/>
      <c r="G205" s="2"/>
      <c r="H205" s="2"/>
      <c r="I205" s="2"/>
      <c r="J205" s="2"/>
      <c r="K205" s="4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414">
        <v>3889.08</v>
      </c>
      <c r="W205" s="415"/>
      <c r="X205" s="4" t="s">
        <v>274</v>
      </c>
      <c r="Y205" s="2"/>
      <c r="Z205" s="2"/>
      <c r="AA205" s="2"/>
      <c r="AB205" s="2"/>
      <c r="AC205" s="2"/>
      <c r="AD205" s="2"/>
      <c r="AE205" s="2"/>
    </row>
    <row r="206" spans="1:31" x14ac:dyDescent="0.3">
      <c r="A206" s="118"/>
      <c r="B206" s="120">
        <f>V191</f>
        <v>3609.15</v>
      </c>
      <c r="C206" s="3" t="s">
        <v>124</v>
      </c>
      <c r="D206" s="3"/>
      <c r="E206" s="3"/>
      <c r="F206" s="3"/>
      <c r="G206" s="2"/>
      <c r="H206" s="2"/>
      <c r="I206" s="2"/>
      <c r="J206" s="2"/>
      <c r="K206" s="4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414">
        <v>4024498.34</v>
      </c>
      <c r="W206" s="414"/>
      <c r="X206" s="178" t="s">
        <v>76</v>
      </c>
      <c r="Y206" s="118"/>
      <c r="Z206" s="118"/>
      <c r="AA206" s="118"/>
      <c r="AB206" s="118"/>
      <c r="AC206" s="118"/>
      <c r="AD206" s="2"/>
    </row>
    <row r="207" spans="1:31" x14ac:dyDescent="0.3">
      <c r="A207" s="118"/>
      <c r="B207" s="120">
        <f>V219</f>
        <v>5976577.0499999989</v>
      </c>
      <c r="C207" s="3" t="s">
        <v>197</v>
      </c>
      <c r="D207" s="3"/>
      <c r="E207" s="3"/>
      <c r="F207" s="3"/>
      <c r="G207" s="2"/>
      <c r="H207" s="2"/>
      <c r="I207" s="2"/>
      <c r="J207" s="2"/>
      <c r="K207" s="4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414">
        <v>534195.5</v>
      </c>
      <c r="W207" s="414"/>
      <c r="X207" s="178" t="s">
        <v>77</v>
      </c>
      <c r="Y207" s="118"/>
      <c r="Z207" s="118"/>
      <c r="AA207" s="118"/>
      <c r="AB207" s="118"/>
      <c r="AC207" s="118"/>
      <c r="AD207" s="2"/>
    </row>
    <row r="208" spans="1:31" x14ac:dyDescent="0.3">
      <c r="A208" s="118"/>
      <c r="B208" s="387">
        <v>24668.28</v>
      </c>
      <c r="C208" s="3" t="s">
        <v>196</v>
      </c>
      <c r="D208" s="3"/>
      <c r="E208" s="3"/>
      <c r="F208" s="3"/>
      <c r="G208" s="2"/>
      <c r="H208" s="2"/>
      <c r="I208" s="2"/>
      <c r="J208" s="2"/>
      <c r="K208" s="4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414">
        <v>158062.63</v>
      </c>
      <c r="W208" s="414"/>
      <c r="X208" s="178" t="s">
        <v>78</v>
      </c>
      <c r="Y208" s="118"/>
      <c r="Z208" s="118"/>
      <c r="AA208" s="118"/>
      <c r="AB208" s="118"/>
      <c r="AC208" s="118"/>
      <c r="AD208" s="2"/>
    </row>
    <row r="209" spans="1:32" x14ac:dyDescent="0.3">
      <c r="A209" s="118"/>
      <c r="B209" s="121">
        <f>SUM(B206:B208)</f>
        <v>6004854.4799999995</v>
      </c>
      <c r="C209" s="3"/>
      <c r="D209" s="3"/>
      <c r="E209" s="3"/>
      <c r="F209" s="3"/>
      <c r="G209" s="2"/>
      <c r="H209" s="2"/>
      <c r="I209" s="2"/>
      <c r="J209" s="2"/>
      <c r="K209" s="4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461">
        <v>52447.57</v>
      </c>
      <c r="W209" s="461"/>
      <c r="X209" s="179" t="s">
        <v>79</v>
      </c>
      <c r="Y209" s="177"/>
      <c r="Z209" s="177"/>
      <c r="AA209" s="118"/>
      <c r="AB209" s="118"/>
      <c r="AC209" s="118"/>
      <c r="AD209" s="2"/>
    </row>
    <row r="210" spans="1:32" x14ac:dyDescent="0.3">
      <c r="A210" s="118"/>
      <c r="B210" s="117"/>
      <c r="C210" s="3"/>
      <c r="D210" s="3"/>
      <c r="E210" s="3"/>
      <c r="F210" s="3"/>
      <c r="G210" s="2"/>
      <c r="H210" s="2"/>
      <c r="I210" s="2"/>
      <c r="J210" s="2"/>
      <c r="K210" s="4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461">
        <v>121644.58</v>
      </c>
      <c r="W210" s="461"/>
      <c r="X210" s="179" t="s">
        <v>80</v>
      </c>
      <c r="Y210" s="177"/>
      <c r="Z210" s="177"/>
      <c r="AA210" s="118"/>
      <c r="AB210" s="118"/>
      <c r="AC210" s="118"/>
      <c r="AD210" s="2"/>
      <c r="AF210" s="16"/>
    </row>
    <row r="211" spans="1:32" x14ac:dyDescent="0.3">
      <c r="A211" s="118"/>
      <c r="B211" s="117"/>
      <c r="C211" s="3"/>
      <c r="D211" s="3"/>
      <c r="E211" s="3"/>
      <c r="F211" s="3"/>
      <c r="G211" s="2"/>
      <c r="H211" s="2"/>
      <c r="I211" s="2"/>
      <c r="J211" s="2"/>
      <c r="K211" s="4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461">
        <v>54585.67</v>
      </c>
      <c r="W211" s="461"/>
      <c r="X211" s="179" t="s">
        <v>254</v>
      </c>
      <c r="Y211" s="177"/>
      <c r="Z211" s="177"/>
      <c r="AA211" s="118"/>
      <c r="AB211" s="118"/>
      <c r="AC211" s="118"/>
      <c r="AD211" s="2"/>
    </row>
    <row r="212" spans="1:32" x14ac:dyDescent="0.3">
      <c r="A212" s="118"/>
      <c r="B212" s="117"/>
      <c r="C212" s="3"/>
      <c r="D212" s="3"/>
      <c r="E212" s="3"/>
      <c r="F212" s="3"/>
      <c r="G212" s="2"/>
      <c r="H212" s="2"/>
      <c r="I212" s="2"/>
      <c r="J212" s="2"/>
      <c r="K212" s="4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461">
        <v>27825.3</v>
      </c>
      <c r="W212" s="461"/>
      <c r="X212" s="179" t="s">
        <v>81</v>
      </c>
      <c r="Y212" s="177"/>
      <c r="Z212" s="177"/>
      <c r="AA212" s="118"/>
      <c r="AB212" s="118"/>
      <c r="AC212" s="118"/>
      <c r="AD212" s="2"/>
    </row>
    <row r="213" spans="1:32" x14ac:dyDescent="0.3">
      <c r="U213" s="2"/>
      <c r="V213" s="461">
        <v>74250</v>
      </c>
      <c r="W213" s="461"/>
      <c r="X213" s="179" t="s">
        <v>82</v>
      </c>
      <c r="Y213" s="177"/>
      <c r="Z213" s="177"/>
      <c r="AA213" s="118"/>
      <c r="AB213" s="118"/>
      <c r="AC213" s="118"/>
      <c r="AD213" s="2"/>
    </row>
    <row r="214" spans="1:32" x14ac:dyDescent="0.3">
      <c r="U214" s="2"/>
      <c r="V214" s="461">
        <v>10897.77</v>
      </c>
      <c r="W214" s="461"/>
      <c r="X214" s="179" t="s">
        <v>83</v>
      </c>
      <c r="Y214" s="177"/>
      <c r="Z214" s="177"/>
      <c r="AA214" s="118"/>
      <c r="AB214" s="118"/>
      <c r="AC214" s="118"/>
      <c r="AD214" s="2"/>
    </row>
    <row r="215" spans="1:32" x14ac:dyDescent="0.3">
      <c r="U215" s="2"/>
      <c r="V215" s="461">
        <v>10432.84</v>
      </c>
      <c r="W215" s="461"/>
      <c r="X215" s="179" t="s">
        <v>84</v>
      </c>
      <c r="Y215" s="177"/>
      <c r="Z215" s="177"/>
      <c r="AA215" s="118"/>
      <c r="AB215" s="118"/>
      <c r="AC215" s="118"/>
      <c r="AD215" s="2"/>
    </row>
    <row r="216" spans="1:32" x14ac:dyDescent="0.3">
      <c r="U216" s="2"/>
      <c r="V216" s="461">
        <v>65000</v>
      </c>
      <c r="W216" s="461"/>
      <c r="X216" s="179" t="s">
        <v>85</v>
      </c>
      <c r="Y216" s="177"/>
      <c r="Z216" s="177"/>
      <c r="AA216" s="118"/>
      <c r="AB216" s="118"/>
      <c r="AC216" s="118"/>
      <c r="AD216" s="2"/>
      <c r="AE216" s="16"/>
    </row>
    <row r="217" spans="1:32" x14ac:dyDescent="0.3">
      <c r="U217" s="2"/>
      <c r="V217" s="461">
        <v>1663</v>
      </c>
      <c r="W217" s="461"/>
      <c r="X217" s="179" t="s">
        <v>86</v>
      </c>
      <c r="Y217" s="177"/>
      <c r="Z217" s="177"/>
      <c r="AA217" s="118"/>
      <c r="AB217" s="118"/>
      <c r="AC217" s="118"/>
      <c r="AD217" s="2"/>
      <c r="AE217" s="16"/>
    </row>
    <row r="218" spans="1:32" x14ac:dyDescent="0.3">
      <c r="U218" s="2"/>
      <c r="V218" s="462">
        <f>SUM(V205:V217)</f>
        <v>5139392.2799999993</v>
      </c>
      <c r="W218" s="462"/>
      <c r="X218" s="462"/>
      <c r="Y218" s="2"/>
      <c r="Z218" s="2"/>
      <c r="AA218" s="118"/>
      <c r="AB218" s="118"/>
      <c r="AC218" s="118"/>
      <c r="AD218" s="2"/>
    </row>
    <row r="219" spans="1:32" x14ac:dyDescent="0.3">
      <c r="U219" s="2"/>
      <c r="V219" s="463">
        <f>V218+C200</f>
        <v>5976577.0499999989</v>
      </c>
      <c r="W219" s="463"/>
      <c r="X219" s="17"/>
      <c r="Y219" s="2"/>
      <c r="Z219" s="2"/>
      <c r="AA219" s="2"/>
      <c r="AB219" s="2"/>
      <c r="AC219" s="2"/>
      <c r="AD219" s="2"/>
      <c r="AE219" s="2"/>
    </row>
    <row r="220" spans="1:32" x14ac:dyDescent="0.3">
      <c r="U220" s="2"/>
      <c r="V220" s="2"/>
      <c r="W220" s="2"/>
      <c r="X220" s="2"/>
      <c r="Y220" s="2"/>
      <c r="Z220" s="2"/>
      <c r="AA220" s="2"/>
      <c r="AB220" s="2"/>
      <c r="AC220" s="2"/>
      <c r="AD220" s="3"/>
      <c r="AE220" s="2"/>
    </row>
    <row r="221" spans="1:32" x14ac:dyDescent="0.3">
      <c r="V221" s="2"/>
      <c r="W221" s="2"/>
      <c r="X221" s="2"/>
      <c r="Y221" s="2"/>
      <c r="Z221" s="2"/>
      <c r="AA221" s="2"/>
      <c r="AB221" s="3"/>
      <c r="AC221" s="3"/>
      <c r="AD221" s="2"/>
      <c r="AE221" s="2"/>
    </row>
    <row r="222" spans="1:32" x14ac:dyDescent="0.3"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2" x14ac:dyDescent="0.3">
      <c r="AA223" s="2"/>
      <c r="AB223" s="2"/>
      <c r="AC223" s="2"/>
      <c r="AE223" s="2"/>
    </row>
  </sheetData>
  <mergeCells count="160">
    <mergeCell ref="O103:P103"/>
    <mergeCell ref="A193:B193"/>
    <mergeCell ref="Q1:S1"/>
    <mergeCell ref="V215:W215"/>
    <mergeCell ref="V216:W216"/>
    <mergeCell ref="V217:W217"/>
    <mergeCell ref="V218:X218"/>
    <mergeCell ref="V219:W219"/>
    <mergeCell ref="V206:W206"/>
    <mergeCell ref="V207:W207"/>
    <mergeCell ref="V208:W208"/>
    <mergeCell ref="V209:W209"/>
    <mergeCell ref="V210:W210"/>
    <mergeCell ref="V211:W211"/>
    <mergeCell ref="V212:W212"/>
    <mergeCell ref="V213:W213"/>
    <mergeCell ref="V214:W214"/>
    <mergeCell ref="L26:L27"/>
    <mergeCell ref="L31:L35"/>
    <mergeCell ref="L37:L43"/>
    <mergeCell ref="L59:L60"/>
    <mergeCell ref="L62:L64"/>
    <mergeCell ref="L66:L70"/>
    <mergeCell ref="L75:L78"/>
    <mergeCell ref="L106:L109"/>
    <mergeCell ref="A191:B191"/>
    <mergeCell ref="A8:B8"/>
    <mergeCell ref="A44:B44"/>
    <mergeCell ref="A58:B58"/>
    <mergeCell ref="A61:B61"/>
    <mergeCell ref="F53:G53"/>
    <mergeCell ref="I53:J53"/>
    <mergeCell ref="L53:M53"/>
    <mergeCell ref="A102:B104"/>
    <mergeCell ref="C102:C104"/>
    <mergeCell ref="D102:D104"/>
    <mergeCell ref="E102:E103"/>
    <mergeCell ref="F102:G102"/>
    <mergeCell ref="H102:H103"/>
    <mergeCell ref="I102:J102"/>
    <mergeCell ref="K102:K103"/>
    <mergeCell ref="L102:M102"/>
    <mergeCell ref="F103:G103"/>
    <mergeCell ref="A36:B36"/>
    <mergeCell ref="D52:D54"/>
    <mergeCell ref="E52:E53"/>
    <mergeCell ref="F52:G52"/>
    <mergeCell ref="H52:H53"/>
    <mergeCell ref="R102:S102"/>
    <mergeCell ref="C1:P3"/>
    <mergeCell ref="D4:D6"/>
    <mergeCell ref="F4:G4"/>
    <mergeCell ref="F5:G5"/>
    <mergeCell ref="I4:J4"/>
    <mergeCell ref="I5:J5"/>
    <mergeCell ref="L4:M4"/>
    <mergeCell ref="L5:M5"/>
    <mergeCell ref="O4:P4"/>
    <mergeCell ref="O5:P5"/>
    <mergeCell ref="H4:H5"/>
    <mergeCell ref="K4:K5"/>
    <mergeCell ref="N4:N5"/>
    <mergeCell ref="C4:C6"/>
    <mergeCell ref="Q102:Q103"/>
    <mergeCell ref="L85:L88"/>
    <mergeCell ref="L90:L93"/>
    <mergeCell ref="L95:L101"/>
    <mergeCell ref="O53:P53"/>
    <mergeCell ref="N102:N103"/>
    <mergeCell ref="O102:P102"/>
    <mergeCell ref="I103:J103"/>
    <mergeCell ref="L103:M103"/>
    <mergeCell ref="AA4:AB4"/>
    <mergeCell ref="AA5:AB5"/>
    <mergeCell ref="AD4:AE4"/>
    <mergeCell ref="AD5:AE5"/>
    <mergeCell ref="W4:W5"/>
    <mergeCell ref="Z4:Z5"/>
    <mergeCell ref="AC4:AC5"/>
    <mergeCell ref="U4:V4"/>
    <mergeCell ref="U5:V5"/>
    <mergeCell ref="X4:Y4"/>
    <mergeCell ref="X5:Y5"/>
    <mergeCell ref="A4:B6"/>
    <mergeCell ref="A7:B7"/>
    <mergeCell ref="A52:B54"/>
    <mergeCell ref="C52:C54"/>
    <mergeCell ref="A25:B25"/>
    <mergeCell ref="E4:E5"/>
    <mergeCell ref="T4:T5"/>
    <mergeCell ref="R4:S4"/>
    <mergeCell ref="R5:S5"/>
    <mergeCell ref="L9:L23"/>
    <mergeCell ref="Q4:Q5"/>
    <mergeCell ref="A28:B28"/>
    <mergeCell ref="T102:T103"/>
    <mergeCell ref="U102:V102"/>
    <mergeCell ref="W102:W103"/>
    <mergeCell ref="W52:W53"/>
    <mergeCell ref="X52:Y52"/>
    <mergeCell ref="Z52:Z53"/>
    <mergeCell ref="AA52:AB52"/>
    <mergeCell ref="AC52:AC53"/>
    <mergeCell ref="AD52:AE52"/>
    <mergeCell ref="X102:Y102"/>
    <mergeCell ref="Z102:Z103"/>
    <mergeCell ref="AA102:AB102"/>
    <mergeCell ref="AC102:AC103"/>
    <mergeCell ref="AD102:AE102"/>
    <mergeCell ref="R53:S53"/>
    <mergeCell ref="U53:V53"/>
    <mergeCell ref="X53:Y53"/>
    <mergeCell ref="AA53:AB53"/>
    <mergeCell ref="AD53:AE53"/>
    <mergeCell ref="I52:J52"/>
    <mergeCell ref="K52:K53"/>
    <mergeCell ref="L52:M52"/>
    <mergeCell ref="N52:N53"/>
    <mergeCell ref="O52:P52"/>
    <mergeCell ref="Q52:Q53"/>
    <mergeCell ref="R52:S52"/>
    <mergeCell ref="T52:T53"/>
    <mergeCell ref="U52:V52"/>
    <mergeCell ref="R103:S103"/>
    <mergeCell ref="U103:V103"/>
    <mergeCell ref="X103:Y103"/>
    <mergeCell ref="AA103:AB103"/>
    <mergeCell ref="AD103:AE103"/>
    <mergeCell ref="A152:B154"/>
    <mergeCell ref="C152:C154"/>
    <mergeCell ref="D152:D154"/>
    <mergeCell ref="E152:E153"/>
    <mergeCell ref="F152:G152"/>
    <mergeCell ref="H152:H153"/>
    <mergeCell ref="I152:J152"/>
    <mergeCell ref="K152:K153"/>
    <mergeCell ref="L152:M152"/>
    <mergeCell ref="AA152:AB152"/>
    <mergeCell ref="AC152:AC153"/>
    <mergeCell ref="AD152:AE152"/>
    <mergeCell ref="F153:G153"/>
    <mergeCell ref="I153:J153"/>
    <mergeCell ref="L153:M153"/>
    <mergeCell ref="O153:P153"/>
    <mergeCell ref="R153:S153"/>
    <mergeCell ref="U153:V153"/>
    <mergeCell ref="X153:Y153"/>
    <mergeCell ref="V205:W205"/>
    <mergeCell ref="AA153:AB153"/>
    <mergeCell ref="AD153:AE153"/>
    <mergeCell ref="N152:N153"/>
    <mergeCell ref="O152:P152"/>
    <mergeCell ref="Q152:Q153"/>
    <mergeCell ref="R152:S152"/>
    <mergeCell ref="T152:T153"/>
    <mergeCell ref="U152:V152"/>
    <mergeCell ref="W152:W153"/>
    <mergeCell ref="X152:Y152"/>
    <mergeCell ref="Z152:Z153"/>
    <mergeCell ref="AD191:AD192"/>
  </mergeCells>
  <pageMargins left="0" right="0" top="0.35433070866141736" bottom="0.15748031496062992" header="0.31496062992125984" footer="0.31496062992125984"/>
  <pageSetup paperSize="9" scale="6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topLeftCell="H52" workbookViewId="0">
      <selection activeCell="H53" sqref="H53"/>
    </sheetView>
  </sheetViews>
  <sheetFormatPr defaultRowHeight="16.5" x14ac:dyDescent="0.3"/>
  <cols>
    <col min="1" max="1" width="6" customWidth="1"/>
    <col min="2" max="2" width="27.140625" customWidth="1"/>
    <col min="3" max="3" width="9.140625" customWidth="1"/>
    <col min="4" max="4" width="7.85546875" customWidth="1"/>
    <col min="5" max="5" width="3.7109375" customWidth="1"/>
    <col min="6" max="7" width="7.85546875" customWidth="1"/>
    <col min="8" max="8" width="3.7109375" customWidth="1"/>
    <col min="9" max="10" width="7.85546875" customWidth="1"/>
    <col min="11" max="11" width="3.7109375" customWidth="1"/>
    <col min="12" max="12" width="10.140625" customWidth="1"/>
    <col min="13" max="13" width="8.85546875" customWidth="1"/>
    <col min="14" max="14" width="3.7109375" customWidth="1"/>
    <col min="15" max="16" width="7.85546875" customWidth="1"/>
    <col min="17" max="17" width="3.7109375" customWidth="1"/>
    <col min="18" max="19" width="7.85546875" customWidth="1"/>
    <col min="20" max="20" width="3.7109375" customWidth="1"/>
    <col min="21" max="22" width="7.85546875" customWidth="1"/>
    <col min="23" max="23" width="3.7109375" style="99" customWidth="1"/>
    <col min="24" max="25" width="7.85546875" customWidth="1"/>
    <col min="26" max="26" width="3.7109375" customWidth="1"/>
    <col min="27" max="28" width="7.85546875" customWidth="1"/>
    <col min="29" max="29" width="3.7109375" customWidth="1"/>
  </cols>
  <sheetData>
    <row r="1" spans="1:29" x14ac:dyDescent="0.3">
      <c r="A1" s="278" t="s">
        <v>0</v>
      </c>
      <c r="B1" s="2"/>
      <c r="C1" s="2"/>
      <c r="D1" s="2"/>
      <c r="E1" s="2"/>
      <c r="F1" s="2"/>
      <c r="G1" s="2"/>
      <c r="H1" s="2"/>
      <c r="I1" s="2"/>
      <c r="J1" s="2"/>
      <c r="K1" s="2" t="s">
        <v>198</v>
      </c>
      <c r="L1" s="2"/>
      <c r="M1" s="2"/>
      <c r="N1" s="2"/>
      <c r="O1" s="2"/>
      <c r="P1" s="2"/>
      <c r="Q1" s="2"/>
      <c r="R1" s="2"/>
      <c r="S1" s="2"/>
      <c r="T1" s="2"/>
      <c r="U1" s="2"/>
      <c r="V1" s="328" t="s">
        <v>245</v>
      </c>
    </row>
    <row r="2" spans="1:29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9" x14ac:dyDescent="0.3">
      <c r="A3" s="2"/>
      <c r="B3" s="279"/>
      <c r="C3" s="501" t="s">
        <v>248</v>
      </c>
      <c r="D3" s="501"/>
      <c r="E3" s="501"/>
      <c r="F3" s="501"/>
      <c r="G3" s="501"/>
      <c r="H3" s="501"/>
      <c r="I3" s="501"/>
      <c r="J3" s="2"/>
      <c r="K3" s="2"/>
      <c r="L3" s="2"/>
      <c r="M3" s="2"/>
      <c r="N3" s="2"/>
      <c r="O3" s="2"/>
      <c r="P3" s="2"/>
      <c r="Q3" s="2"/>
      <c r="R3" s="2" t="s">
        <v>19</v>
      </c>
      <c r="S3" s="2"/>
      <c r="T3" s="2"/>
      <c r="U3" s="2"/>
    </row>
    <row r="4" spans="1:29" x14ac:dyDescent="0.3">
      <c r="A4" s="176"/>
      <c r="B4" s="176"/>
      <c r="C4" s="206"/>
      <c r="D4" s="206"/>
      <c r="E4" s="206"/>
      <c r="F4" s="205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9" ht="15" customHeight="1" x14ac:dyDescent="0.25">
      <c r="A5" s="431" t="s">
        <v>200</v>
      </c>
      <c r="B5" s="432"/>
      <c r="C5" s="440" t="s">
        <v>199</v>
      </c>
      <c r="D5" s="484" t="s">
        <v>279</v>
      </c>
      <c r="E5" s="487" t="s">
        <v>137</v>
      </c>
      <c r="F5" s="489" t="s">
        <v>140</v>
      </c>
      <c r="G5" s="475"/>
      <c r="H5" s="473" t="s">
        <v>137</v>
      </c>
      <c r="I5" s="475" t="s">
        <v>141</v>
      </c>
      <c r="J5" s="476"/>
      <c r="K5" s="492" t="s">
        <v>137</v>
      </c>
      <c r="L5" s="489" t="s">
        <v>142</v>
      </c>
      <c r="M5" s="476"/>
      <c r="N5" s="494" t="s">
        <v>137</v>
      </c>
      <c r="O5" s="475" t="s">
        <v>143</v>
      </c>
      <c r="P5" s="476"/>
      <c r="Q5" s="492" t="s">
        <v>137</v>
      </c>
      <c r="R5" s="489" t="s">
        <v>144</v>
      </c>
      <c r="S5" s="476"/>
      <c r="T5" s="494" t="s">
        <v>137</v>
      </c>
      <c r="U5" s="475" t="s">
        <v>145</v>
      </c>
      <c r="V5" s="476"/>
      <c r="W5" s="492" t="s">
        <v>137</v>
      </c>
      <c r="X5" s="489" t="s">
        <v>146</v>
      </c>
      <c r="Y5" s="476"/>
      <c r="Z5" s="494" t="s">
        <v>137</v>
      </c>
      <c r="AA5" s="475" t="s">
        <v>147</v>
      </c>
      <c r="AB5" s="476"/>
      <c r="AC5" s="492" t="s">
        <v>137</v>
      </c>
    </row>
    <row r="6" spans="1:29" ht="15" customHeight="1" x14ac:dyDescent="0.25">
      <c r="A6" s="433"/>
      <c r="B6" s="434"/>
      <c r="C6" s="440"/>
      <c r="D6" s="485"/>
      <c r="E6" s="488"/>
      <c r="F6" s="496" t="s">
        <v>128</v>
      </c>
      <c r="G6" s="497"/>
      <c r="H6" s="474"/>
      <c r="I6" s="497" t="s">
        <v>129</v>
      </c>
      <c r="J6" s="498"/>
      <c r="K6" s="493"/>
      <c r="L6" s="496" t="s">
        <v>130</v>
      </c>
      <c r="M6" s="498"/>
      <c r="N6" s="495"/>
      <c r="O6" s="497" t="s">
        <v>131</v>
      </c>
      <c r="P6" s="498"/>
      <c r="Q6" s="493"/>
      <c r="R6" s="499" t="s">
        <v>132</v>
      </c>
      <c r="S6" s="500"/>
      <c r="T6" s="495"/>
      <c r="U6" s="497" t="s">
        <v>239</v>
      </c>
      <c r="V6" s="498"/>
      <c r="W6" s="493"/>
      <c r="X6" s="496" t="s">
        <v>134</v>
      </c>
      <c r="Y6" s="498"/>
      <c r="Z6" s="495"/>
      <c r="AA6" s="497" t="s">
        <v>135</v>
      </c>
      <c r="AB6" s="498"/>
      <c r="AC6" s="493"/>
    </row>
    <row r="7" spans="1:29" ht="15" x14ac:dyDescent="0.25">
      <c r="A7" s="481"/>
      <c r="B7" s="482"/>
      <c r="C7" s="483"/>
      <c r="D7" s="486"/>
      <c r="E7" s="210" t="s">
        <v>138</v>
      </c>
      <c r="F7" s="211" t="s">
        <v>126</v>
      </c>
      <c r="G7" s="212" t="s">
        <v>201</v>
      </c>
      <c r="H7" s="213" t="s">
        <v>138</v>
      </c>
      <c r="I7" s="214" t="s">
        <v>126</v>
      </c>
      <c r="J7" s="215" t="s">
        <v>201</v>
      </c>
      <c r="K7" s="216" t="s">
        <v>138</v>
      </c>
      <c r="L7" s="211" t="s">
        <v>126</v>
      </c>
      <c r="M7" s="215" t="s">
        <v>201</v>
      </c>
      <c r="N7" s="213" t="s">
        <v>138</v>
      </c>
      <c r="O7" s="214" t="s">
        <v>126</v>
      </c>
      <c r="P7" s="215" t="s">
        <v>201</v>
      </c>
      <c r="Q7" s="212" t="s">
        <v>138</v>
      </c>
      <c r="R7" s="211" t="s">
        <v>126</v>
      </c>
      <c r="S7" s="215" t="s">
        <v>201</v>
      </c>
      <c r="T7" s="213" t="s">
        <v>138</v>
      </c>
      <c r="U7" s="214" t="s">
        <v>126</v>
      </c>
      <c r="V7" s="215" t="s">
        <v>201</v>
      </c>
      <c r="W7" s="217" t="s">
        <v>138</v>
      </c>
      <c r="X7" s="211" t="s">
        <v>126</v>
      </c>
      <c r="Y7" s="215" t="s">
        <v>201</v>
      </c>
      <c r="Z7" s="213" t="s">
        <v>138</v>
      </c>
      <c r="AA7" s="218" t="s">
        <v>126</v>
      </c>
      <c r="AB7" s="216" t="s">
        <v>201</v>
      </c>
      <c r="AC7" s="212" t="s">
        <v>138</v>
      </c>
    </row>
    <row r="8" spans="1:29" s="2" customFormat="1" ht="8.25" customHeight="1" x14ac:dyDescent="0.25">
      <c r="A8" s="220"/>
      <c r="B8" s="220"/>
      <c r="C8" s="221"/>
      <c r="D8" s="221"/>
      <c r="E8" s="222"/>
      <c r="F8" s="222"/>
      <c r="G8" s="222"/>
      <c r="H8" s="222"/>
      <c r="I8" s="222"/>
      <c r="J8" s="222"/>
      <c r="K8" s="223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4"/>
      <c r="X8" s="222"/>
      <c r="Y8" s="222"/>
      <c r="Z8" s="222"/>
      <c r="AA8" s="222"/>
      <c r="AB8" s="223"/>
      <c r="AC8" s="222"/>
    </row>
    <row r="9" spans="1:29" ht="19.5" customHeight="1" x14ac:dyDescent="0.25">
      <c r="A9" s="490" t="s">
        <v>240</v>
      </c>
      <c r="B9" s="491"/>
      <c r="C9" s="306">
        <f>SUM(C11+C12+C15+C23+C27+C31+C38+C42+C47+C50)</f>
        <v>7587470.9100000001</v>
      </c>
      <c r="D9" s="393">
        <f>SUM(D12+D15+D23+D27+D31+D38+D42+D47+D50)</f>
        <v>7564911.790000001</v>
      </c>
      <c r="E9" s="412">
        <f>SUM(D9/C9)*100</f>
        <v>99.702679321376152</v>
      </c>
      <c r="F9" s="306">
        <f>SUM(F11+F12+F15+F23+F27+F31+F38+F42+F47+F50)</f>
        <v>95000</v>
      </c>
      <c r="G9" s="305">
        <f>SUM(G12+G15+G23+G27+G31+G38+G42+G47+G50)</f>
        <v>95000</v>
      </c>
      <c r="H9" s="412">
        <f>SUM(G9/F9)*100</f>
        <v>100</v>
      </c>
      <c r="I9" s="306">
        <f>SUM(I11+I12+I15+I23+I27+I31+I38+I42+I47+I50)</f>
        <v>173741.25</v>
      </c>
      <c r="J9" s="306">
        <f>SUM(J11+J12+J15+J23+J27+J31+J38+J42+J47+J50)</f>
        <v>134700.94</v>
      </c>
      <c r="K9" s="412">
        <f>SUM(J9/I9)*100</f>
        <v>77.529625232925397</v>
      </c>
      <c r="L9" s="306">
        <f>SUM(L11+L12+L15+L23+L27+L31+L38+L42+L47+L50)</f>
        <v>725932</v>
      </c>
      <c r="M9" s="305">
        <f>SUM(M12+M15+M23+M27+M31+M38+M42+M47+M50)</f>
        <v>725932</v>
      </c>
      <c r="N9" s="412">
        <f>SUM(M9/L9)*100</f>
        <v>100</v>
      </c>
      <c r="O9" s="306">
        <f>SUM(O11+O12+O15+O23+O27+O31+O38+O42+O47+O50)</f>
        <v>271500</v>
      </c>
      <c r="P9" s="306">
        <f>SUM(P12+P15+P23+P27+P31+P38+P42+P47+P50)</f>
        <v>210447.19</v>
      </c>
      <c r="Q9" s="412">
        <f>SUM(P9/O9)*100</f>
        <v>77.512777163904232</v>
      </c>
      <c r="R9" s="306">
        <f>SUM(R11+R12+R15+R23+R27+R31+R38+R42+R47+R50)</f>
        <v>37286.6</v>
      </c>
      <c r="S9" s="305">
        <f>SUM(S12+S15+S23+S27+S31+S38+S42+S47+S50)</f>
        <v>20150</v>
      </c>
      <c r="T9" s="412">
        <f>SUM(S9/R9)*100</f>
        <v>54.040861864584066</v>
      </c>
      <c r="U9" s="306">
        <f>SUM(U11+U12+U15+U23+U27+U31+U38+U42+U47+U50)</f>
        <v>5960060</v>
      </c>
      <c r="V9" s="314">
        <f>SUM(V12+V15+V23+V27+V31+V38+V42+V47+V50)</f>
        <v>6013741.3300000001</v>
      </c>
      <c r="W9" s="412">
        <f>SUM(V9/U9)*100</f>
        <v>100.90068438908332</v>
      </c>
      <c r="X9" s="306">
        <f>SUM(X11+X12+X15+X23+X27+X31+X38+X42+X47+X50)</f>
        <v>260951.06</v>
      </c>
      <c r="Y9" s="306">
        <f>SUM(Y12+Y15+Y23+Y27+Y31+Y38+Y42+Y47+Y50)</f>
        <v>245863.39</v>
      </c>
      <c r="Z9" s="412">
        <f>SUM(Y9/X9)*100</f>
        <v>94.218199381907098</v>
      </c>
      <c r="AA9" s="306">
        <f>SUM(AA11+AA12+AA15+AA23+AA27+AA31+AA38+AA42+AA47+AA50)</f>
        <v>63000</v>
      </c>
      <c r="AB9" s="306">
        <f>SUM(AB12+AB15+AB23+AB27+AB31+AB38+AB42+AB47+AB50)</f>
        <v>119076.94</v>
      </c>
      <c r="AC9" s="412">
        <f>SUM(AB9/AA9)*100</f>
        <v>189.01101587301588</v>
      </c>
    </row>
    <row r="10" spans="1:29" ht="5.25" customHeight="1" x14ac:dyDescent="0.25">
      <c r="A10" s="219"/>
      <c r="B10" s="219"/>
      <c r="C10" s="253"/>
      <c r="D10" s="254"/>
      <c r="E10" s="255"/>
      <c r="F10" s="226"/>
      <c r="G10" s="227"/>
      <c r="H10" s="228"/>
      <c r="I10" s="307"/>
      <c r="J10" s="308"/>
      <c r="K10" s="256"/>
      <c r="L10" s="313"/>
      <c r="M10" s="308"/>
      <c r="N10" s="228"/>
      <c r="O10" s="307"/>
      <c r="P10" s="308"/>
      <c r="Q10" s="227"/>
      <c r="R10" s="313"/>
      <c r="S10" s="308"/>
      <c r="T10" s="228"/>
      <c r="U10" s="307"/>
      <c r="V10" s="308"/>
      <c r="W10" s="257"/>
      <c r="X10" s="313"/>
      <c r="Y10" s="308"/>
      <c r="Z10" s="228"/>
      <c r="AA10" s="315"/>
      <c r="AB10" s="316"/>
      <c r="AC10" s="227"/>
    </row>
    <row r="11" spans="1:29" ht="15" customHeight="1" x14ac:dyDescent="0.25">
      <c r="A11" s="98"/>
      <c r="B11" s="98" t="s">
        <v>278</v>
      </c>
      <c r="C11" s="389">
        <f>SUM(I11+R11+U11+X11+AA11)</f>
        <v>44408.67</v>
      </c>
      <c r="D11" s="389">
        <f>SUM(I11+R11+U11+X11+AA11)</f>
        <v>44408.67</v>
      </c>
      <c r="E11" s="390"/>
      <c r="F11" s="389"/>
      <c r="G11" s="391"/>
      <c r="H11" s="390"/>
      <c r="I11" s="389">
        <v>18241.25</v>
      </c>
      <c r="J11" s="391">
        <v>0</v>
      </c>
      <c r="K11" s="390"/>
      <c r="L11" s="389"/>
      <c r="M11" s="391"/>
      <c r="N11" s="390"/>
      <c r="O11" s="389"/>
      <c r="P11" s="391"/>
      <c r="Q11" s="390"/>
      <c r="R11" s="389">
        <v>5986.6</v>
      </c>
      <c r="S11" s="391"/>
      <c r="T11" s="390"/>
      <c r="U11" s="389">
        <v>60</v>
      </c>
      <c r="V11" s="391"/>
      <c r="W11" s="390"/>
      <c r="X11" s="389">
        <v>14393.62</v>
      </c>
      <c r="Y11" s="391"/>
      <c r="Z11" s="390"/>
      <c r="AA11" s="389">
        <v>5727.2</v>
      </c>
      <c r="AB11" s="391"/>
      <c r="AC11" s="390"/>
    </row>
    <row r="12" spans="1:29" ht="15" x14ac:dyDescent="0.25">
      <c r="A12" s="477" t="s">
        <v>210</v>
      </c>
      <c r="B12" s="478"/>
      <c r="C12" s="277">
        <f>SUM(F12+I12+L12+O12+R12+U12+X12+AA12)</f>
        <v>15000</v>
      </c>
      <c r="D12" s="277">
        <f>SUM(G12+J12+M12+P12+S12+V12+Y12+AB12)</f>
        <v>7314.24</v>
      </c>
      <c r="E12" s="412">
        <f>SUM(D12/C12)*100</f>
        <v>48.761600000000001</v>
      </c>
      <c r="F12" s="305">
        <f>F13</f>
        <v>0</v>
      </c>
      <c r="G12" s="305">
        <f>G13</f>
        <v>0</v>
      </c>
      <c r="H12" s="225"/>
      <c r="I12" s="305">
        <f>I13</f>
        <v>0</v>
      </c>
      <c r="J12" s="305">
        <f>J13</f>
        <v>0</v>
      </c>
      <c r="K12" s="225"/>
      <c r="L12" s="305">
        <f>L13</f>
        <v>0</v>
      </c>
      <c r="M12" s="305">
        <f>M13</f>
        <v>0</v>
      </c>
      <c r="N12" s="229"/>
      <c r="O12" s="305">
        <f>O13</f>
        <v>0</v>
      </c>
      <c r="P12" s="305">
        <f>P13</f>
        <v>0</v>
      </c>
      <c r="Q12" s="229"/>
      <c r="R12" s="305">
        <f>R13</f>
        <v>0</v>
      </c>
      <c r="S12" s="305">
        <f>S13</f>
        <v>0</v>
      </c>
      <c r="T12" s="229"/>
      <c r="U12" s="305">
        <f>U13</f>
        <v>0</v>
      </c>
      <c r="V12" s="305">
        <f>V13</f>
        <v>0</v>
      </c>
      <c r="W12" s="258"/>
      <c r="X12" s="305">
        <f>X13</f>
        <v>0</v>
      </c>
      <c r="Y12" s="305">
        <f>Y13</f>
        <v>0</v>
      </c>
      <c r="Z12" s="229"/>
      <c r="AA12" s="305">
        <f>AA13</f>
        <v>15000</v>
      </c>
      <c r="AB12" s="305">
        <f>AB13</f>
        <v>7314.24</v>
      </c>
      <c r="AC12" s="412">
        <f>SUM(AB12/AA12)*100</f>
        <v>48.761600000000001</v>
      </c>
    </row>
    <row r="13" spans="1:29" ht="15" customHeight="1" x14ac:dyDescent="0.25">
      <c r="A13" s="298">
        <v>63414</v>
      </c>
      <c r="B13" s="299" t="s">
        <v>206</v>
      </c>
      <c r="C13" s="259"/>
      <c r="D13" s="260"/>
      <c r="E13" s="232"/>
      <c r="F13" s="230"/>
      <c r="G13" s="231"/>
      <c r="H13" s="232"/>
      <c r="I13" s="309"/>
      <c r="J13" s="310"/>
      <c r="K13" s="261"/>
      <c r="L13" s="309"/>
      <c r="M13" s="310"/>
      <c r="N13" s="232"/>
      <c r="O13" s="309"/>
      <c r="P13" s="310"/>
      <c r="Q13" s="232"/>
      <c r="R13" s="309"/>
      <c r="S13" s="310"/>
      <c r="T13" s="232"/>
      <c r="U13" s="309"/>
      <c r="V13" s="310"/>
      <c r="W13" s="262"/>
      <c r="X13" s="309"/>
      <c r="Y13" s="310"/>
      <c r="Z13" s="232"/>
      <c r="AA13" s="263">
        <v>15000</v>
      </c>
      <c r="AB13" s="317">
        <v>7314.24</v>
      </c>
      <c r="AC13" s="232"/>
    </row>
    <row r="14" spans="1:29" ht="5.25" customHeight="1" x14ac:dyDescent="0.25">
      <c r="A14" s="208"/>
      <c r="B14" s="207"/>
      <c r="C14" s="264"/>
      <c r="D14" s="265"/>
      <c r="E14" s="235"/>
      <c r="F14" s="233"/>
      <c r="G14" s="234"/>
      <c r="H14" s="235"/>
      <c r="I14" s="311"/>
      <c r="J14" s="312"/>
      <c r="K14" s="266"/>
      <c r="L14" s="311"/>
      <c r="M14" s="312"/>
      <c r="N14" s="235"/>
      <c r="O14" s="311"/>
      <c r="P14" s="312"/>
      <c r="Q14" s="235"/>
      <c r="R14" s="311"/>
      <c r="S14" s="312"/>
      <c r="T14" s="235"/>
      <c r="U14" s="311"/>
      <c r="V14" s="312"/>
      <c r="W14" s="267"/>
      <c r="X14" s="311"/>
      <c r="Y14" s="312"/>
      <c r="Z14" s="235"/>
      <c r="AA14" s="242"/>
      <c r="AB14" s="318"/>
      <c r="AC14" s="235"/>
    </row>
    <row r="15" spans="1:29" ht="17.25" customHeight="1" x14ac:dyDescent="0.25">
      <c r="A15" s="477" t="s">
        <v>205</v>
      </c>
      <c r="B15" s="478"/>
      <c r="C15" s="277">
        <f>SUM(F15+I15+L15+O15+R15+U15+X15+AA15)</f>
        <v>6055000</v>
      </c>
      <c r="D15" s="277">
        <f>SUM(G15+J15+M15+P15+S15+V15+Y15+AB15)</f>
        <v>6108741.3300000001</v>
      </c>
      <c r="E15" s="412">
        <f>SUM(D15/C15)*100</f>
        <v>100.88755293146161</v>
      </c>
      <c r="F15" s="305">
        <f>SUM(F16:F21)</f>
        <v>95000</v>
      </c>
      <c r="G15" s="305">
        <f>SUM(G16:G21)</f>
        <v>95000</v>
      </c>
      <c r="H15" s="412">
        <f>SUM(G15/F15)*100</f>
        <v>100</v>
      </c>
      <c r="I15" s="305">
        <f>SUM(I16:I21)</f>
        <v>0</v>
      </c>
      <c r="J15" s="305">
        <f>SUM(J16:J21)</f>
        <v>0</v>
      </c>
      <c r="K15" s="225"/>
      <c r="L15" s="305">
        <f>SUM(L16:L21)</f>
        <v>0</v>
      </c>
      <c r="M15" s="305">
        <f>SUM(M16:M21)</f>
        <v>0</v>
      </c>
      <c r="N15" s="229"/>
      <c r="O15" s="305">
        <f>SUM(O16:O21)</f>
        <v>0</v>
      </c>
      <c r="P15" s="305">
        <f>SUM(P16:P21)</f>
        <v>0</v>
      </c>
      <c r="Q15" s="229"/>
      <c r="R15" s="305">
        <f>SUM(R16:R21)</f>
        <v>0</v>
      </c>
      <c r="S15" s="305">
        <f>SUM(S16:S21)</f>
        <v>0</v>
      </c>
      <c r="T15" s="229"/>
      <c r="U15" s="319">
        <f>SUM(U16:U21)</f>
        <v>5960000</v>
      </c>
      <c r="V15" s="319">
        <f>SUM(V16:V21)</f>
        <v>6013741.3300000001</v>
      </c>
      <c r="W15" s="412">
        <f>SUM(V15/U15)*100</f>
        <v>100.90170016778524</v>
      </c>
      <c r="X15" s="305">
        <f>SUM(X16:X21)</f>
        <v>0</v>
      </c>
      <c r="Y15" s="305">
        <f>SUM(Y16:Y21)</f>
        <v>0</v>
      </c>
      <c r="Z15" s="229"/>
      <c r="AA15" s="305">
        <f>SUM(AA16:AA21)</f>
        <v>0</v>
      </c>
      <c r="AB15" s="305">
        <f>SUM(AB16:AB21)</f>
        <v>0</v>
      </c>
      <c r="AC15" s="229"/>
    </row>
    <row r="16" spans="1:29" ht="15" x14ac:dyDescent="0.25">
      <c r="A16" s="178">
        <v>63612</v>
      </c>
      <c r="B16" s="300" t="s">
        <v>202</v>
      </c>
      <c r="C16" s="236"/>
      <c r="D16" s="268"/>
      <c r="E16" s="238"/>
      <c r="F16" s="236"/>
      <c r="G16" s="237"/>
      <c r="H16" s="238"/>
      <c r="I16" s="236"/>
      <c r="J16" s="237"/>
      <c r="K16" s="238"/>
      <c r="L16" s="236"/>
      <c r="M16" s="237"/>
      <c r="N16" s="238"/>
      <c r="O16" s="236"/>
      <c r="P16" s="237"/>
      <c r="Q16" s="238"/>
      <c r="R16" s="236"/>
      <c r="S16" s="237"/>
      <c r="T16" s="238"/>
      <c r="U16" s="269">
        <v>5950000</v>
      </c>
      <c r="V16" s="281">
        <v>5974751.8499999996</v>
      </c>
      <c r="W16" s="238"/>
      <c r="X16" s="236"/>
      <c r="Y16" s="237"/>
      <c r="Z16" s="238"/>
      <c r="AA16" s="236"/>
      <c r="AB16" s="237"/>
      <c r="AC16" s="238"/>
    </row>
    <row r="17" spans="1:29" ht="15" x14ac:dyDescent="0.25">
      <c r="A17" s="178">
        <v>636121</v>
      </c>
      <c r="B17" s="300" t="s">
        <v>203</v>
      </c>
      <c r="C17" s="239"/>
      <c r="D17" s="270"/>
      <c r="E17" s="241"/>
      <c r="F17" s="239"/>
      <c r="G17" s="240"/>
      <c r="H17" s="241"/>
      <c r="I17" s="239"/>
      <c r="J17" s="240" t="s">
        <v>19</v>
      </c>
      <c r="K17" s="241"/>
      <c r="L17" s="239"/>
      <c r="M17" s="240"/>
      <c r="N17" s="241"/>
      <c r="O17" s="239"/>
      <c r="P17" s="240"/>
      <c r="Q17" s="241"/>
      <c r="R17" s="239"/>
      <c r="S17" s="240"/>
      <c r="T17" s="241"/>
      <c r="U17" s="239">
        <v>10000</v>
      </c>
      <c r="V17" s="240">
        <v>10996</v>
      </c>
      <c r="W17" s="241"/>
      <c r="X17" s="239"/>
      <c r="Y17" s="240"/>
      <c r="Z17" s="241"/>
      <c r="AA17" s="239"/>
      <c r="AB17" s="240"/>
      <c r="AC17" s="241"/>
    </row>
    <row r="18" spans="1:29" ht="15" x14ac:dyDescent="0.25">
      <c r="A18" s="178">
        <v>636122</v>
      </c>
      <c r="B18" s="300" t="s">
        <v>280</v>
      </c>
      <c r="C18" s="239"/>
      <c r="D18" s="270"/>
      <c r="E18" s="241"/>
      <c r="F18" s="239"/>
      <c r="G18" s="240"/>
      <c r="H18" s="241"/>
      <c r="I18" s="239"/>
      <c r="J18" s="240"/>
      <c r="K18" s="241"/>
      <c r="L18" s="239"/>
      <c r="M18" s="240"/>
      <c r="N18" s="241"/>
      <c r="O18" s="239"/>
      <c r="P18" s="240"/>
      <c r="Q18" s="241"/>
      <c r="R18" s="239"/>
      <c r="S18" s="240"/>
      <c r="T18" s="241"/>
      <c r="U18" s="239"/>
      <c r="V18" s="240">
        <v>1500</v>
      </c>
      <c r="W18" s="241"/>
      <c r="X18" s="239"/>
      <c r="Y18" s="240"/>
      <c r="Z18" s="241"/>
      <c r="AA18" s="239"/>
      <c r="AB18" s="240"/>
      <c r="AC18" s="241"/>
    </row>
    <row r="19" spans="1:29" ht="15" x14ac:dyDescent="0.25">
      <c r="A19" s="178">
        <v>636125</v>
      </c>
      <c r="B19" s="300" t="s">
        <v>275</v>
      </c>
      <c r="C19" s="239"/>
      <c r="D19" s="270"/>
      <c r="E19" s="241"/>
      <c r="F19" s="239"/>
      <c r="G19" s="240"/>
      <c r="H19" s="241"/>
      <c r="I19" s="239"/>
      <c r="J19" s="240"/>
      <c r="K19" s="241"/>
      <c r="L19" s="239"/>
      <c r="M19" s="240"/>
      <c r="N19" s="241"/>
      <c r="O19" s="239"/>
      <c r="P19" s="240"/>
      <c r="Q19" s="241"/>
      <c r="R19" s="239"/>
      <c r="S19" s="240"/>
      <c r="T19" s="241"/>
      <c r="U19" s="239"/>
      <c r="V19" s="240">
        <v>22604.400000000001</v>
      </c>
      <c r="W19" s="241"/>
      <c r="X19" s="239"/>
      <c r="Y19" s="240"/>
      <c r="Z19" s="241"/>
      <c r="AA19" s="239"/>
      <c r="AB19" s="240"/>
      <c r="AC19" s="241"/>
    </row>
    <row r="20" spans="1:29" ht="15" x14ac:dyDescent="0.25">
      <c r="A20" s="178">
        <v>636127</v>
      </c>
      <c r="B20" s="300" t="s">
        <v>276</v>
      </c>
      <c r="C20" s="239"/>
      <c r="D20" s="270"/>
      <c r="E20" s="241"/>
      <c r="F20" s="239"/>
      <c r="G20" s="240"/>
      <c r="H20" s="241"/>
      <c r="I20" s="239"/>
      <c r="J20" s="240"/>
      <c r="K20" s="241"/>
      <c r="L20" s="239"/>
      <c r="M20" s="240"/>
      <c r="N20" s="241"/>
      <c r="O20" s="239"/>
      <c r="P20" s="240"/>
      <c r="Q20" s="241"/>
      <c r="R20" s="239"/>
      <c r="S20" s="240"/>
      <c r="T20" s="241"/>
      <c r="U20" s="239"/>
      <c r="V20" s="240">
        <v>3889.08</v>
      </c>
      <c r="W20" s="241"/>
      <c r="X20" s="239"/>
      <c r="Y20" s="240"/>
      <c r="Z20" s="241"/>
      <c r="AA20" s="239"/>
      <c r="AB20" s="240"/>
      <c r="AC20" s="241"/>
    </row>
    <row r="21" spans="1:29" ht="15" x14ac:dyDescent="0.25">
      <c r="A21" s="301">
        <v>63613</v>
      </c>
      <c r="B21" s="302" t="s">
        <v>204</v>
      </c>
      <c r="C21" s="239"/>
      <c r="D21" s="270"/>
      <c r="E21" s="241"/>
      <c r="F21" s="239">
        <v>95000</v>
      </c>
      <c r="G21" s="240">
        <v>95000</v>
      </c>
      <c r="H21" s="241"/>
      <c r="I21" s="239"/>
      <c r="J21" s="240"/>
      <c r="K21" s="241"/>
      <c r="L21" s="239"/>
      <c r="M21" s="240"/>
      <c r="N21" s="241"/>
      <c r="O21" s="239"/>
      <c r="P21" s="240"/>
      <c r="Q21" s="241"/>
      <c r="R21" s="239"/>
      <c r="S21" s="240"/>
      <c r="T21" s="241"/>
      <c r="U21" s="239"/>
      <c r="V21" s="240"/>
      <c r="W21" s="241"/>
      <c r="X21" s="239"/>
      <c r="Y21" s="240"/>
      <c r="Z21" s="241"/>
      <c r="AA21" s="239"/>
      <c r="AB21" s="240"/>
      <c r="AC21" s="241"/>
    </row>
    <row r="22" spans="1:29" ht="6" customHeight="1" x14ac:dyDescent="0.25">
      <c r="A22" s="98"/>
      <c r="B22" s="98"/>
      <c r="C22" s="242"/>
      <c r="D22" s="271"/>
      <c r="E22" s="244"/>
      <c r="F22" s="242"/>
      <c r="G22" s="243"/>
      <c r="H22" s="244"/>
      <c r="I22" s="242"/>
      <c r="J22" s="243"/>
      <c r="K22" s="244"/>
      <c r="L22" s="242"/>
      <c r="M22" s="243"/>
      <c r="N22" s="244"/>
      <c r="O22" s="242"/>
      <c r="P22" s="243"/>
      <c r="Q22" s="244"/>
      <c r="R22" s="242"/>
      <c r="S22" s="243"/>
      <c r="T22" s="244"/>
      <c r="U22" s="242"/>
      <c r="V22" s="243"/>
      <c r="W22" s="244"/>
      <c r="X22" s="242"/>
      <c r="Y22" s="243"/>
      <c r="Z22" s="244"/>
      <c r="AA22" s="242"/>
      <c r="AB22" s="243"/>
      <c r="AC22" s="244"/>
    </row>
    <row r="23" spans="1:29" ht="15" x14ac:dyDescent="0.25">
      <c r="A23" s="479" t="s">
        <v>207</v>
      </c>
      <c r="B23" s="480"/>
      <c r="C23" s="277">
        <f>SUM(F23+I23+L23+O23+R23+U23+X23+AA23)</f>
        <v>246557.44</v>
      </c>
      <c r="D23" s="277">
        <f>SUM(G23+J23+M23+P23+S23+V23+Y23+AB23)</f>
        <v>245855.76</v>
      </c>
      <c r="E23" s="412">
        <f>SUM(D23/C23)*100</f>
        <v>99.715409115214698</v>
      </c>
      <c r="F23" s="245">
        <f>SUM(F24:F25)</f>
        <v>0</v>
      </c>
      <c r="G23" s="245">
        <f>SUM(G24:G25)</f>
        <v>0</v>
      </c>
      <c r="H23" s="225"/>
      <c r="I23" s="245">
        <f>SUM(I24:I25)</f>
        <v>0</v>
      </c>
      <c r="J23" s="245">
        <f>SUM(J24:J25)</f>
        <v>0</v>
      </c>
      <c r="K23" s="225"/>
      <c r="L23" s="245">
        <f>SUM(L24:L25)</f>
        <v>0</v>
      </c>
      <c r="M23" s="245">
        <f>SUM(M24:M25)</f>
        <v>0</v>
      </c>
      <c r="N23" s="225"/>
      <c r="O23" s="245">
        <f>SUM(O24:O25)</f>
        <v>0</v>
      </c>
      <c r="P23" s="245">
        <f>SUM(P24:P25)</f>
        <v>0</v>
      </c>
      <c r="Q23" s="246"/>
      <c r="R23" s="245">
        <f>SUM(R24:R25)</f>
        <v>0</v>
      </c>
      <c r="S23" s="245">
        <f>SUM(S24:S25)</f>
        <v>0</v>
      </c>
      <c r="T23" s="246"/>
      <c r="U23" s="245">
        <f>SUM(U24:U25)</f>
        <v>0</v>
      </c>
      <c r="V23" s="245">
        <f>SUM(V24:V25)</f>
        <v>0</v>
      </c>
      <c r="W23" s="246"/>
      <c r="X23" s="280">
        <f>SUM(X24:X25)</f>
        <v>246557.44</v>
      </c>
      <c r="Y23" s="280">
        <f>SUM(Y24:Y25)</f>
        <v>245855.76</v>
      </c>
      <c r="Z23" s="412">
        <f>SUM(Y23/X23)*100</f>
        <v>99.715409115214698</v>
      </c>
      <c r="AA23" s="245">
        <f>SUM(AA24:AA25)</f>
        <v>0</v>
      </c>
      <c r="AB23" s="245">
        <f>SUM(AB24:AB25)</f>
        <v>0</v>
      </c>
      <c r="AC23" s="246"/>
    </row>
    <row r="24" spans="1:29" ht="15" x14ac:dyDescent="0.25">
      <c r="A24" s="178">
        <v>638113</v>
      </c>
      <c r="B24" s="300" t="s">
        <v>208</v>
      </c>
      <c r="C24" s="236"/>
      <c r="D24" s="268"/>
      <c r="E24" s="238"/>
      <c r="F24" s="236"/>
      <c r="G24" s="237"/>
      <c r="H24" s="238"/>
      <c r="I24" s="236"/>
      <c r="J24" s="237"/>
      <c r="K24" s="238"/>
      <c r="L24" s="236"/>
      <c r="M24" s="237"/>
      <c r="N24" s="238"/>
      <c r="O24" s="236"/>
      <c r="P24" s="237"/>
      <c r="Q24" s="238"/>
      <c r="R24" s="236"/>
      <c r="S24" s="237"/>
      <c r="T24" s="238"/>
      <c r="U24" s="236"/>
      <c r="V24" s="237"/>
      <c r="W24" s="238"/>
      <c r="X24" s="269">
        <v>70000</v>
      </c>
      <c r="Y24" s="237">
        <v>69298.320000000007</v>
      </c>
      <c r="Z24" s="238"/>
      <c r="AA24" s="236"/>
      <c r="AB24" s="237"/>
      <c r="AC24" s="238"/>
    </row>
    <row r="25" spans="1:29" ht="15" x14ac:dyDescent="0.25">
      <c r="A25" s="301">
        <v>638115</v>
      </c>
      <c r="B25" s="302" t="s">
        <v>209</v>
      </c>
      <c r="C25" s="239"/>
      <c r="D25" s="270"/>
      <c r="E25" s="241"/>
      <c r="F25" s="239"/>
      <c r="G25" s="240"/>
      <c r="H25" s="241"/>
      <c r="I25" s="239"/>
      <c r="J25" s="240"/>
      <c r="K25" s="241"/>
      <c r="L25" s="239"/>
      <c r="M25" s="240"/>
      <c r="N25" s="241"/>
      <c r="O25" s="239"/>
      <c r="P25" s="240"/>
      <c r="Q25" s="241"/>
      <c r="R25" s="239"/>
      <c r="S25" s="240"/>
      <c r="T25" s="241"/>
      <c r="U25" s="239"/>
      <c r="V25" s="240"/>
      <c r="W25" s="241"/>
      <c r="X25" s="287">
        <v>176557.44</v>
      </c>
      <c r="Y25" s="392">
        <v>176557.44</v>
      </c>
      <c r="Z25" s="241"/>
      <c r="AA25" s="239"/>
      <c r="AB25" s="240"/>
      <c r="AC25" s="241"/>
    </row>
    <row r="26" spans="1:29" ht="6.75" customHeight="1" x14ac:dyDescent="0.25">
      <c r="A26" s="98"/>
      <c r="B26" s="98"/>
      <c r="C26" s="242"/>
      <c r="D26" s="271"/>
      <c r="E26" s="244"/>
      <c r="F26" s="242"/>
      <c r="G26" s="243"/>
      <c r="H26" s="244"/>
      <c r="I26" s="242"/>
      <c r="J26" s="243"/>
      <c r="K26" s="244"/>
      <c r="L26" s="242"/>
      <c r="M26" s="243"/>
      <c r="N26" s="244"/>
      <c r="O26" s="242"/>
      <c r="P26" s="243"/>
      <c r="Q26" s="244"/>
      <c r="R26" s="242"/>
      <c r="S26" s="243"/>
      <c r="T26" s="244"/>
      <c r="U26" s="242"/>
      <c r="V26" s="243"/>
      <c r="W26" s="244"/>
      <c r="X26" s="242"/>
      <c r="Y26" s="243"/>
      <c r="Z26" s="244"/>
      <c r="AA26" s="242"/>
      <c r="AB26" s="243"/>
      <c r="AC26" s="244"/>
    </row>
    <row r="27" spans="1:29" ht="15" x14ac:dyDescent="0.25">
      <c r="A27" s="303" t="s">
        <v>211</v>
      </c>
      <c r="B27" s="209"/>
      <c r="C27" s="277">
        <f>SUM(F27+I27+L27+O27+R27+U27+X27+AA27)</f>
        <v>500</v>
      </c>
      <c r="D27" s="277">
        <f>SUM(G27+J27+M27+P27+S27+V27+Y27+AB27)</f>
        <v>203.62</v>
      </c>
      <c r="E27" s="412">
        <f>SUM(D27/C27)*100</f>
        <v>40.723999999999997</v>
      </c>
      <c r="F27" s="245">
        <f>SUM(F28:F29)</f>
        <v>0</v>
      </c>
      <c r="G27" s="245">
        <f>SUM(G28:G29)</f>
        <v>0</v>
      </c>
      <c r="H27" s="225"/>
      <c r="I27" s="245">
        <f>SUM(I28:I29)</f>
        <v>500</v>
      </c>
      <c r="J27" s="245">
        <f>SUM(J28:J29)</f>
        <v>195.99</v>
      </c>
      <c r="K27" s="412">
        <f>SUM(J27/I27)*100</f>
        <v>39.198</v>
      </c>
      <c r="L27" s="245">
        <f>SUM(L28:L29)</f>
        <v>0</v>
      </c>
      <c r="M27" s="245">
        <f>SUM(M28:M29)</f>
        <v>0</v>
      </c>
      <c r="N27" s="225"/>
      <c r="O27" s="245">
        <f>SUM(O28:O29)</f>
        <v>0</v>
      </c>
      <c r="P27" s="245">
        <f>SUM(P28:P29)</f>
        <v>0</v>
      </c>
      <c r="Q27" s="246"/>
      <c r="R27" s="245">
        <f>SUM(R28:R29)</f>
        <v>0</v>
      </c>
      <c r="S27" s="245">
        <f>SUM(S28:S29)</f>
        <v>0</v>
      </c>
      <c r="T27" s="246"/>
      <c r="U27" s="245">
        <f>SUM(U28:U29)</f>
        <v>0</v>
      </c>
      <c r="V27" s="245">
        <f>SUM(V28:V29)</f>
        <v>0</v>
      </c>
      <c r="W27" s="246"/>
      <c r="X27" s="245">
        <f>SUM(X28:X29)</f>
        <v>0</v>
      </c>
      <c r="Y27" s="245">
        <f>SUM(Y28:Y29)</f>
        <v>7.63</v>
      </c>
      <c r="Z27" s="246"/>
      <c r="AA27" s="245">
        <f>SUM(AA28:AA29)</f>
        <v>0</v>
      </c>
      <c r="AB27" s="245">
        <f>SUM(AB28:AB29)</f>
        <v>0</v>
      </c>
      <c r="AC27" s="246"/>
    </row>
    <row r="28" spans="1:29" ht="15" x14ac:dyDescent="0.25">
      <c r="A28" s="178">
        <v>64132</v>
      </c>
      <c r="B28" s="98" t="s">
        <v>212</v>
      </c>
      <c r="C28" s="236"/>
      <c r="D28" s="268"/>
      <c r="E28" s="238"/>
      <c r="F28" s="236"/>
      <c r="G28" s="237"/>
      <c r="H28" s="238"/>
      <c r="I28" s="236">
        <v>500</v>
      </c>
      <c r="J28" s="237">
        <v>195.99</v>
      </c>
      <c r="K28" s="238"/>
      <c r="L28" s="236"/>
      <c r="M28" s="237"/>
      <c r="N28" s="238"/>
      <c r="O28" s="236"/>
      <c r="P28" s="237"/>
      <c r="Q28" s="238"/>
      <c r="R28" s="236"/>
      <c r="S28" s="237"/>
      <c r="T28" s="238"/>
      <c r="U28" s="236"/>
      <c r="V28" s="237"/>
      <c r="W28" s="238"/>
      <c r="X28" s="236"/>
      <c r="Y28" s="237"/>
      <c r="Z28" s="238"/>
      <c r="AA28" s="236"/>
      <c r="AB28" s="237"/>
      <c r="AC28" s="238"/>
    </row>
    <row r="29" spans="1:29" ht="15" x14ac:dyDescent="0.25">
      <c r="A29" s="301">
        <v>641323</v>
      </c>
      <c r="B29" s="192" t="s">
        <v>213</v>
      </c>
      <c r="C29" s="239"/>
      <c r="D29" s="270"/>
      <c r="E29" s="241"/>
      <c r="F29" s="239"/>
      <c r="G29" s="240"/>
      <c r="H29" s="241"/>
      <c r="I29" s="239"/>
      <c r="J29" s="240"/>
      <c r="K29" s="241"/>
      <c r="L29" s="239"/>
      <c r="M29" s="240"/>
      <c r="N29" s="241"/>
      <c r="O29" s="239"/>
      <c r="P29" s="240"/>
      <c r="Q29" s="241"/>
      <c r="R29" s="239"/>
      <c r="S29" s="240"/>
      <c r="T29" s="241"/>
      <c r="U29" s="239"/>
      <c r="V29" s="240"/>
      <c r="W29" s="241"/>
      <c r="X29" s="239"/>
      <c r="Y29" s="240">
        <v>7.63</v>
      </c>
      <c r="Z29" s="241"/>
      <c r="AA29" s="239"/>
      <c r="AB29" s="240"/>
      <c r="AC29" s="241"/>
    </row>
    <row r="30" spans="1:29" ht="6.75" customHeight="1" x14ac:dyDescent="0.25">
      <c r="A30" s="98"/>
      <c r="B30" s="98"/>
      <c r="C30" s="242"/>
      <c r="D30" s="271"/>
      <c r="E30" s="244"/>
      <c r="F30" s="242"/>
      <c r="G30" s="243"/>
      <c r="H30" s="244"/>
      <c r="I30" s="242"/>
      <c r="J30" s="243"/>
      <c r="K30" s="244"/>
      <c r="L30" s="242"/>
      <c r="M30" s="243"/>
      <c r="N30" s="244"/>
      <c r="O30" s="242"/>
      <c r="P30" s="243"/>
      <c r="Q30" s="244"/>
      <c r="R30" s="242"/>
      <c r="S30" s="243"/>
      <c r="T30" s="244"/>
      <c r="U30" s="242"/>
      <c r="V30" s="243"/>
      <c r="W30" s="244"/>
      <c r="X30" s="242"/>
      <c r="Y30" s="243"/>
      <c r="Z30" s="244"/>
      <c r="AA30" s="242"/>
      <c r="AB30" s="243"/>
      <c r="AC30" s="244"/>
    </row>
    <row r="31" spans="1:29" ht="15" x14ac:dyDescent="0.25">
      <c r="A31" s="303" t="s">
        <v>214</v>
      </c>
      <c r="B31" s="209"/>
      <c r="C31" s="277">
        <f>SUM(F31+I31+L31+O31+R31+U31+X31+AA31)</f>
        <v>47272.800000000003</v>
      </c>
      <c r="D31" s="277">
        <f>SUM(G31+J31+M31+P31+S31+V31+Y31+AB31)</f>
        <v>114045.7</v>
      </c>
      <c r="E31" s="412">
        <f>SUM(D31/C31)*100</f>
        <v>241.25014807669521</v>
      </c>
      <c r="F31" s="245">
        <f>SUM(F32:F37)</f>
        <v>0</v>
      </c>
      <c r="G31" s="245">
        <f>SUM(G32:G37)</f>
        <v>0</v>
      </c>
      <c r="H31" s="225"/>
      <c r="I31" s="245">
        <f>SUM(I32:I37)</f>
        <v>5000</v>
      </c>
      <c r="J31" s="245">
        <f>SUM(J32:J37)</f>
        <v>2283</v>
      </c>
      <c r="K31" s="412">
        <f>SUM(J31/I31)*100</f>
        <v>45.660000000000004</v>
      </c>
      <c r="L31" s="245">
        <f>SUM(L32:L37)</f>
        <v>0</v>
      </c>
      <c r="M31" s="245">
        <f>SUM(M32:M37)</f>
        <v>0</v>
      </c>
      <c r="N31" s="225"/>
      <c r="O31" s="245">
        <f>SUM(O32:O37)</f>
        <v>0</v>
      </c>
      <c r="P31" s="245">
        <f>SUM(P32:P37)</f>
        <v>0</v>
      </c>
      <c r="Q31" s="246"/>
      <c r="R31" s="245">
        <f>SUM(R32:R37)</f>
        <v>0</v>
      </c>
      <c r="S31" s="245">
        <f>SUM(S32:S37)</f>
        <v>0</v>
      </c>
      <c r="T31" s="246"/>
      <c r="U31" s="245">
        <f>SUM(U32:U37)</f>
        <v>0</v>
      </c>
      <c r="V31" s="245">
        <f>SUM(V32:V37)</f>
        <v>0</v>
      </c>
      <c r="W31" s="246"/>
      <c r="X31" s="245">
        <f>SUM(X32:X37)</f>
        <v>0</v>
      </c>
      <c r="Y31" s="245">
        <f>SUM(Y32:Y37)</f>
        <v>0</v>
      </c>
      <c r="Z31" s="246"/>
      <c r="AA31" s="245">
        <f>SUM(AA32:AA37)</f>
        <v>42272.800000000003</v>
      </c>
      <c r="AB31" s="280">
        <f>SUM(AB32:AB37)</f>
        <v>111762.7</v>
      </c>
      <c r="AC31" s="412">
        <f>SUM(AB31/AA31)*100</f>
        <v>264.38442686550212</v>
      </c>
    </row>
    <row r="32" spans="1:29" ht="15" x14ac:dyDescent="0.25">
      <c r="A32" s="178">
        <v>65264</v>
      </c>
      <c r="B32" s="98" t="s">
        <v>215</v>
      </c>
      <c r="C32" s="236"/>
      <c r="D32" s="268"/>
      <c r="E32" s="238"/>
      <c r="F32" s="236"/>
      <c r="G32" s="237"/>
      <c r="H32" s="238"/>
      <c r="I32" s="236"/>
      <c r="J32" s="237"/>
      <c r="K32" s="238"/>
      <c r="L32" s="236"/>
      <c r="M32" s="237"/>
      <c r="N32" s="238"/>
      <c r="O32" s="236"/>
      <c r="P32" s="237"/>
      <c r="Q32" s="238"/>
      <c r="R32" s="236"/>
      <c r="S32" s="237"/>
      <c r="T32" s="238"/>
      <c r="U32" s="236"/>
      <c r="V32" s="237"/>
      <c r="W32" s="238"/>
      <c r="X32" s="236"/>
      <c r="Y32" s="237"/>
      <c r="Z32" s="238"/>
      <c r="AA32" s="236">
        <v>37000</v>
      </c>
      <c r="AB32" s="281">
        <v>106477.7</v>
      </c>
      <c r="AC32" s="238"/>
    </row>
    <row r="33" spans="1:29" ht="15" x14ac:dyDescent="0.25">
      <c r="A33" s="178">
        <v>65268</v>
      </c>
      <c r="B33" s="98" t="s">
        <v>216</v>
      </c>
      <c r="C33" s="239"/>
      <c r="D33" s="270"/>
      <c r="E33" s="241"/>
      <c r="F33" s="239"/>
      <c r="G33" s="240"/>
      <c r="H33" s="241"/>
      <c r="I33" s="239">
        <v>5000</v>
      </c>
      <c r="J33" s="240">
        <v>2283</v>
      </c>
      <c r="K33" s="241"/>
      <c r="L33" s="239"/>
      <c r="M33" s="240"/>
      <c r="N33" s="241"/>
      <c r="O33" s="239"/>
      <c r="P33" s="240"/>
      <c r="Q33" s="241"/>
      <c r="R33" s="239"/>
      <c r="S33" s="240"/>
      <c r="T33" s="241"/>
      <c r="U33" s="239"/>
      <c r="V33" s="240"/>
      <c r="W33" s="241"/>
      <c r="X33" s="239"/>
      <c r="Y33" s="240"/>
      <c r="Z33" s="241"/>
      <c r="AA33" s="239">
        <v>87</v>
      </c>
      <c r="AB33" s="240">
        <v>167</v>
      </c>
      <c r="AC33" s="241"/>
    </row>
    <row r="34" spans="1:29" ht="15" x14ac:dyDescent="0.25">
      <c r="A34" s="178">
        <v>652691</v>
      </c>
      <c r="B34" s="98" t="s">
        <v>217</v>
      </c>
      <c r="C34" s="239"/>
      <c r="D34" s="270"/>
      <c r="E34" s="241"/>
      <c r="F34" s="239"/>
      <c r="G34" s="240"/>
      <c r="H34" s="241"/>
      <c r="I34" s="239"/>
      <c r="J34" s="240"/>
      <c r="K34" s="241"/>
      <c r="L34" s="239"/>
      <c r="M34" s="240"/>
      <c r="N34" s="241"/>
      <c r="O34" s="239"/>
      <c r="P34" s="240"/>
      <c r="Q34" s="241"/>
      <c r="R34" s="239"/>
      <c r="S34" s="240"/>
      <c r="T34" s="241"/>
      <c r="U34" s="239"/>
      <c r="V34" s="240"/>
      <c r="W34" s="241"/>
      <c r="X34" s="239"/>
      <c r="Y34" s="240"/>
      <c r="Z34" s="241"/>
      <c r="AA34" s="239"/>
      <c r="AB34" s="240">
        <v>2988</v>
      </c>
      <c r="AC34" s="241"/>
    </row>
    <row r="35" spans="1:29" ht="15" x14ac:dyDescent="0.25">
      <c r="A35" s="178">
        <v>652692</v>
      </c>
      <c r="B35" s="98" t="s">
        <v>218</v>
      </c>
      <c r="C35" s="239"/>
      <c r="D35" s="270"/>
      <c r="E35" s="241"/>
      <c r="F35" s="239"/>
      <c r="G35" s="240"/>
      <c r="H35" s="241"/>
      <c r="I35" s="239"/>
      <c r="J35" s="240"/>
      <c r="K35" s="241"/>
      <c r="L35" s="239"/>
      <c r="M35" s="240"/>
      <c r="N35" s="241"/>
      <c r="O35" s="239"/>
      <c r="P35" s="240"/>
      <c r="Q35" s="241"/>
      <c r="R35" s="239"/>
      <c r="S35" s="240"/>
      <c r="T35" s="241"/>
      <c r="U35" s="239"/>
      <c r="V35" s="240"/>
      <c r="W35" s="241"/>
      <c r="X35" s="239"/>
      <c r="Y35" s="240"/>
      <c r="Z35" s="241"/>
      <c r="AA35" s="239"/>
      <c r="AB35" s="240"/>
      <c r="AC35" s="241"/>
    </row>
    <row r="36" spans="1:29" ht="15" x14ac:dyDescent="0.25">
      <c r="A36" s="178">
        <v>652693</v>
      </c>
      <c r="B36" s="98" t="s">
        <v>277</v>
      </c>
      <c r="C36" s="239"/>
      <c r="D36" s="270"/>
      <c r="E36" s="241"/>
      <c r="F36" s="239"/>
      <c r="H36" s="241"/>
      <c r="I36" s="239"/>
      <c r="J36" s="240"/>
      <c r="K36" s="241"/>
      <c r="L36" s="239"/>
      <c r="M36" s="240"/>
      <c r="N36" s="241"/>
      <c r="O36" s="239"/>
      <c r="P36" s="240"/>
      <c r="Q36" s="241"/>
      <c r="R36" s="239"/>
      <c r="S36" s="240"/>
      <c r="T36" s="241"/>
      <c r="U36" s="239"/>
      <c r="V36" s="240"/>
      <c r="W36" s="241"/>
      <c r="X36" s="239"/>
      <c r="Y36" s="240"/>
      <c r="Z36" s="241"/>
      <c r="AA36" s="239"/>
      <c r="AB36" s="240">
        <v>1890</v>
      </c>
      <c r="AC36" s="241"/>
    </row>
    <row r="37" spans="1:29" ht="15" x14ac:dyDescent="0.25">
      <c r="A37" s="301">
        <v>65269</v>
      </c>
      <c r="B37" s="192" t="s">
        <v>219</v>
      </c>
      <c r="C37" s="239"/>
      <c r="D37" s="270"/>
      <c r="E37" s="241"/>
      <c r="F37" s="239"/>
      <c r="G37" s="240"/>
      <c r="H37" s="241"/>
      <c r="I37" s="239"/>
      <c r="J37" s="240"/>
      <c r="K37" s="241"/>
      <c r="L37" s="239"/>
      <c r="M37" s="240"/>
      <c r="N37" s="241"/>
      <c r="O37" s="239"/>
      <c r="P37" s="240"/>
      <c r="Q37" s="241"/>
      <c r="R37" s="239"/>
      <c r="S37" s="240"/>
      <c r="T37" s="241"/>
      <c r="U37" s="239"/>
      <c r="V37" s="240"/>
      <c r="W37" s="241"/>
      <c r="X37" s="239"/>
      <c r="Y37" s="240"/>
      <c r="Z37" s="241"/>
      <c r="AA37" s="239">
        <v>5185.8</v>
      </c>
      <c r="AB37" s="240">
        <v>240</v>
      </c>
      <c r="AC37" s="241"/>
    </row>
    <row r="38" spans="1:29" ht="15" x14ac:dyDescent="0.25">
      <c r="A38" s="303" t="s">
        <v>220</v>
      </c>
      <c r="B38" s="209"/>
      <c r="C38" s="277">
        <f>SUM(F38+I38+L38+O38+R38+U38+X38+AA38)</f>
        <v>150000</v>
      </c>
      <c r="D38" s="277">
        <f>SUM(G38+J38+M38+P38+S38+V38+Y38+AB38)</f>
        <v>132221.95000000001</v>
      </c>
      <c r="E38" s="412">
        <f>SUM(D38/C38)*100</f>
        <v>88.147966666666676</v>
      </c>
      <c r="F38" s="245">
        <f>SUM(F39:F40)</f>
        <v>0</v>
      </c>
      <c r="G38" s="245">
        <f>SUM(G39:G40)</f>
        <v>0</v>
      </c>
      <c r="H38" s="225"/>
      <c r="I38" s="280">
        <f>SUM(I39:I40)</f>
        <v>150000</v>
      </c>
      <c r="J38" s="280">
        <f>SUM(J39:J40)</f>
        <v>132221.95000000001</v>
      </c>
      <c r="K38" s="412">
        <f>SUM(J38/I38)*100</f>
        <v>88.147966666666676</v>
      </c>
      <c r="L38" s="245">
        <f>SUM(L39:L40)</f>
        <v>0</v>
      </c>
      <c r="M38" s="245">
        <f>SUM(M39:M40)</f>
        <v>0</v>
      </c>
      <c r="N38" s="225"/>
      <c r="O38" s="245">
        <f>SUM(O39:O40)</f>
        <v>0</v>
      </c>
      <c r="P38" s="245">
        <f>SUM(P39:P40)</f>
        <v>0</v>
      </c>
      <c r="Q38" s="246"/>
      <c r="R38" s="245">
        <f>SUM(R39:R40)</f>
        <v>0</v>
      </c>
      <c r="S38" s="245">
        <f>SUM(S39:S40)</f>
        <v>0</v>
      </c>
      <c r="T38" s="246"/>
      <c r="U38" s="245">
        <f>SUM(U39:U40)</f>
        <v>0</v>
      </c>
      <c r="V38" s="245">
        <f>SUM(V39:V40)</f>
        <v>0</v>
      </c>
      <c r="W38" s="246"/>
      <c r="X38" s="245">
        <f>SUM(X39:X40)</f>
        <v>0</v>
      </c>
      <c r="Y38" s="245">
        <f>SUM(Y39:Y40)</f>
        <v>0</v>
      </c>
      <c r="Z38" s="246"/>
      <c r="AA38" s="245">
        <f>SUM(AA39:AA40)</f>
        <v>0</v>
      </c>
      <c r="AB38" s="245">
        <f>SUM(AB39:AB40)</f>
        <v>0</v>
      </c>
      <c r="AC38" s="246"/>
    </row>
    <row r="39" spans="1:29" ht="15" x14ac:dyDescent="0.25">
      <c r="A39" s="178">
        <v>661510</v>
      </c>
      <c r="B39" s="98" t="s">
        <v>221</v>
      </c>
      <c r="C39" s="236"/>
      <c r="D39" s="268"/>
      <c r="E39" s="238"/>
      <c r="F39" s="236"/>
      <c r="G39" s="237"/>
      <c r="H39" s="238"/>
      <c r="I39" s="269">
        <v>150000</v>
      </c>
      <c r="J39" s="281">
        <v>115200</v>
      </c>
      <c r="K39" s="238"/>
      <c r="L39" s="236"/>
      <c r="M39" s="237"/>
      <c r="N39" s="238"/>
      <c r="O39" s="236"/>
      <c r="P39" s="237"/>
      <c r="Q39" s="238"/>
      <c r="R39" s="236"/>
      <c r="S39" s="237"/>
      <c r="T39" s="238"/>
      <c r="U39" s="236"/>
      <c r="V39" s="237"/>
      <c r="W39" s="238"/>
      <c r="X39" s="236"/>
      <c r="Y39" s="237"/>
      <c r="Z39" s="238"/>
      <c r="AA39" s="236"/>
      <c r="AB39" s="237"/>
      <c r="AC39" s="238"/>
    </row>
    <row r="40" spans="1:29" ht="15" x14ac:dyDescent="0.25">
      <c r="A40" s="301">
        <v>661511</v>
      </c>
      <c r="B40" s="322" t="s">
        <v>222</v>
      </c>
      <c r="C40" s="239"/>
      <c r="D40" s="270"/>
      <c r="E40" s="241"/>
      <c r="F40" s="239"/>
      <c r="G40" s="240"/>
      <c r="H40" s="241"/>
      <c r="I40" s="239"/>
      <c r="J40" s="240">
        <v>17021.95</v>
      </c>
      <c r="K40" s="241"/>
      <c r="L40" s="239"/>
      <c r="M40" s="240"/>
      <c r="N40" s="241"/>
      <c r="O40" s="239"/>
      <c r="P40" s="240"/>
      <c r="Q40" s="241"/>
      <c r="R40" s="239"/>
      <c r="S40" s="240"/>
      <c r="T40" s="241"/>
      <c r="U40" s="239"/>
      <c r="V40" s="240"/>
      <c r="W40" s="241"/>
      <c r="X40" s="239"/>
      <c r="Y40" s="240"/>
      <c r="Z40" s="241"/>
      <c r="AA40" s="239"/>
      <c r="AB40" s="240"/>
      <c r="AC40" s="241"/>
    </row>
    <row r="41" spans="1:29" ht="6" customHeight="1" x14ac:dyDescent="0.25">
      <c r="A41" s="98"/>
      <c r="B41" s="98"/>
      <c r="C41" s="242"/>
      <c r="D41" s="271"/>
      <c r="E41" s="244"/>
      <c r="F41" s="242"/>
      <c r="G41" s="243"/>
      <c r="H41" s="244"/>
      <c r="I41" s="242"/>
      <c r="J41" s="243"/>
      <c r="K41" s="244"/>
      <c r="L41" s="242"/>
      <c r="M41" s="243"/>
      <c r="N41" s="244"/>
      <c r="O41" s="242"/>
      <c r="P41" s="243"/>
      <c r="Q41" s="244"/>
      <c r="R41" s="242"/>
      <c r="S41" s="243"/>
      <c r="T41" s="244"/>
      <c r="U41" s="242"/>
      <c r="V41" s="243"/>
      <c r="W41" s="244"/>
      <c r="X41" s="242"/>
      <c r="Y41" s="243"/>
      <c r="Z41" s="244"/>
      <c r="AA41" s="242"/>
      <c r="AB41" s="243"/>
      <c r="AC41" s="244"/>
    </row>
    <row r="42" spans="1:29" ht="15" x14ac:dyDescent="0.25">
      <c r="A42" s="303" t="s">
        <v>223</v>
      </c>
      <c r="B42" s="209"/>
      <c r="C42" s="277">
        <f>SUM(F42+I42+L42+O42+R42+U42+X42+AA42)</f>
        <v>15000</v>
      </c>
      <c r="D42" s="277">
        <f>SUM(G42+J42+M42+P42+S42+V42+Y42+AB42)</f>
        <v>3850</v>
      </c>
      <c r="E42" s="412">
        <f>SUM(D42/C42)*100</f>
        <v>25.666666666666664</v>
      </c>
      <c r="F42" s="245">
        <f>SUM(F43:F45)</f>
        <v>0</v>
      </c>
      <c r="G42" s="245">
        <f>SUM(G43:G45)</f>
        <v>0</v>
      </c>
      <c r="H42" s="225"/>
      <c r="I42" s="245">
        <f>SUM(I43:I44)</f>
        <v>0</v>
      </c>
      <c r="J42" s="245">
        <f>SUM(J43:J45)</f>
        <v>0</v>
      </c>
      <c r="K42" s="225"/>
      <c r="L42" s="245">
        <f>SUM(L43:L44)</f>
        <v>0</v>
      </c>
      <c r="M42" s="245">
        <f>SUM(M43:M45)</f>
        <v>0</v>
      </c>
      <c r="N42" s="225"/>
      <c r="O42" s="245">
        <f>SUM(O43:O44)</f>
        <v>0</v>
      </c>
      <c r="P42" s="245">
        <f>SUM(P43:P45)</f>
        <v>0</v>
      </c>
      <c r="Q42" s="246"/>
      <c r="R42" s="245">
        <v>15000</v>
      </c>
      <c r="S42" s="245">
        <f>SUM(S43:S45)</f>
        <v>3850</v>
      </c>
      <c r="T42" s="412">
        <f>SUM(S42/R42)*100</f>
        <v>25.666666666666664</v>
      </c>
      <c r="U42" s="245">
        <f>SUM(U43:U44)</f>
        <v>0</v>
      </c>
      <c r="V42" s="245">
        <f>SUM(V43:V45)</f>
        <v>0</v>
      </c>
      <c r="W42" s="246"/>
      <c r="X42" s="245">
        <f>SUM(X43:X44)</f>
        <v>0</v>
      </c>
      <c r="Y42" s="245">
        <f>SUM(Y43:Y45)</f>
        <v>0</v>
      </c>
      <c r="Z42" s="246"/>
      <c r="AA42" s="245">
        <f>SUM(AA43:AA44)</f>
        <v>0</v>
      </c>
      <c r="AB42" s="245">
        <f>SUM(AB43:AB45)</f>
        <v>0</v>
      </c>
      <c r="AC42" s="246"/>
    </row>
    <row r="43" spans="1:29" ht="15" x14ac:dyDescent="0.25">
      <c r="A43" s="178">
        <v>66313</v>
      </c>
      <c r="B43" s="98" t="s">
        <v>224</v>
      </c>
      <c r="C43" s="236"/>
      <c r="D43" s="268"/>
      <c r="E43" s="238"/>
      <c r="F43" s="236"/>
      <c r="G43" s="237"/>
      <c r="H43" s="238"/>
      <c r="I43" s="236"/>
      <c r="J43" s="237"/>
      <c r="K43" s="238"/>
      <c r="L43" s="236"/>
      <c r="M43" s="237"/>
      <c r="N43" s="238"/>
      <c r="O43" s="236"/>
      <c r="P43" s="237"/>
      <c r="Q43" s="238"/>
      <c r="R43" s="471"/>
      <c r="S43" s="237">
        <v>2850</v>
      </c>
      <c r="T43" s="238"/>
      <c r="U43" s="236"/>
      <c r="V43" s="237"/>
      <c r="W43" s="238"/>
      <c r="X43" s="236"/>
      <c r="Y43" s="237"/>
      <c r="Z43" s="238"/>
      <c r="AA43" s="236"/>
      <c r="AB43" s="237"/>
      <c r="AC43" s="238"/>
    </row>
    <row r="44" spans="1:29" ht="15" x14ac:dyDescent="0.25">
      <c r="A44" s="178">
        <v>66314</v>
      </c>
      <c r="B44" s="98" t="s">
        <v>225</v>
      </c>
      <c r="C44" s="239"/>
      <c r="D44" s="270"/>
      <c r="E44" s="241"/>
      <c r="F44" s="239"/>
      <c r="G44" s="240"/>
      <c r="H44" s="241"/>
      <c r="I44" s="239"/>
      <c r="J44" s="240"/>
      <c r="K44" s="241"/>
      <c r="L44" s="239"/>
      <c r="M44" s="240"/>
      <c r="N44" s="241"/>
      <c r="O44" s="239"/>
      <c r="P44" s="240"/>
      <c r="Q44" s="241"/>
      <c r="R44" s="452"/>
      <c r="S44" s="240"/>
      <c r="T44" s="241"/>
      <c r="U44" s="239"/>
      <c r="V44" s="240"/>
      <c r="W44" s="241"/>
      <c r="X44" s="239"/>
      <c r="Y44" s="240"/>
      <c r="Z44" s="241"/>
      <c r="AA44" s="239"/>
      <c r="AB44" s="240"/>
      <c r="AC44" s="241"/>
    </row>
    <row r="45" spans="1:29" ht="15" x14ac:dyDescent="0.25">
      <c r="A45" s="301">
        <v>663141</v>
      </c>
      <c r="B45" s="322" t="s">
        <v>226</v>
      </c>
      <c r="C45" s="239"/>
      <c r="D45" s="270"/>
      <c r="E45" s="241"/>
      <c r="F45" s="239"/>
      <c r="G45" s="240"/>
      <c r="H45" s="241"/>
      <c r="I45" s="239"/>
      <c r="J45" s="240"/>
      <c r="K45" s="241"/>
      <c r="L45" s="239"/>
      <c r="M45" s="240"/>
      <c r="N45" s="241"/>
      <c r="O45" s="239"/>
      <c r="P45" s="240"/>
      <c r="Q45" s="241"/>
      <c r="R45" s="452"/>
      <c r="S45" s="240">
        <v>1000</v>
      </c>
      <c r="T45" s="241"/>
      <c r="U45" s="239"/>
      <c r="V45" s="240"/>
      <c r="W45" s="241"/>
      <c r="X45" s="239"/>
      <c r="Y45" s="240"/>
      <c r="Z45" s="241"/>
      <c r="AA45" s="239"/>
      <c r="AB45" s="240"/>
      <c r="AC45" s="241"/>
    </row>
    <row r="46" spans="1:29" ht="6" customHeight="1" x14ac:dyDescent="0.25">
      <c r="A46" s="98"/>
      <c r="B46" s="98"/>
      <c r="C46" s="242"/>
      <c r="D46" s="271"/>
      <c r="E46" s="244"/>
      <c r="F46" s="242"/>
      <c r="G46" s="243"/>
      <c r="H46" s="244"/>
      <c r="I46" s="242"/>
      <c r="J46" s="243"/>
      <c r="K46" s="244"/>
      <c r="L46" s="242"/>
      <c r="M46" s="243"/>
      <c r="N46" s="244"/>
      <c r="O46" s="242"/>
      <c r="P46" s="243"/>
      <c r="Q46" s="244"/>
      <c r="R46" s="472"/>
      <c r="S46" s="243"/>
      <c r="T46" s="244"/>
      <c r="U46" s="242"/>
      <c r="V46" s="243"/>
      <c r="W46" s="244"/>
      <c r="X46" s="242"/>
      <c r="Y46" s="243"/>
      <c r="Z46" s="244"/>
      <c r="AA46" s="242"/>
      <c r="AB46" s="243"/>
      <c r="AC46" s="244"/>
    </row>
    <row r="47" spans="1:29" ht="15" x14ac:dyDescent="0.25">
      <c r="A47" s="303" t="s">
        <v>227</v>
      </c>
      <c r="B47" s="209"/>
      <c r="C47" s="277">
        <f>SUM(F47+I47+L47+O47+R47+U47+X47+AA47)</f>
        <v>16300</v>
      </c>
      <c r="D47" s="277">
        <f>SUM(G47+J47+M47+P47+S47+V47+Y47+AB47)</f>
        <v>16300</v>
      </c>
      <c r="E47" s="412">
        <f>SUM(D47/C47)*100</f>
        <v>100</v>
      </c>
      <c r="F47" s="245">
        <f>F48</f>
        <v>0</v>
      </c>
      <c r="G47" s="245">
        <f>G48</f>
        <v>0</v>
      </c>
      <c r="H47" s="225"/>
      <c r="I47" s="245">
        <f>SUM(I48:I49)</f>
        <v>0</v>
      </c>
      <c r="J47" s="245">
        <f>J48</f>
        <v>0</v>
      </c>
      <c r="K47" s="225"/>
      <c r="L47" s="245">
        <f>SUM(L48:L49)</f>
        <v>0</v>
      </c>
      <c r="M47" s="245">
        <f>M48</f>
        <v>0</v>
      </c>
      <c r="N47" s="225"/>
      <c r="O47" s="245">
        <f>SUM(O48:O49)</f>
        <v>0</v>
      </c>
      <c r="P47" s="245">
        <f>P48</f>
        <v>0</v>
      </c>
      <c r="Q47" s="246"/>
      <c r="R47" s="245">
        <f>SUM(R48:R49)</f>
        <v>16300</v>
      </c>
      <c r="S47" s="245">
        <f>S48</f>
        <v>16300</v>
      </c>
      <c r="T47" s="412">
        <f>SUM(S47/R47)*100</f>
        <v>100</v>
      </c>
      <c r="U47" s="245">
        <f>SUM(U48:U49)</f>
        <v>0</v>
      </c>
      <c r="V47" s="245">
        <f>V48</f>
        <v>0</v>
      </c>
      <c r="W47" s="246"/>
      <c r="X47" s="245">
        <f>SUM(X48:X49)</f>
        <v>0</v>
      </c>
      <c r="Y47" s="245">
        <f>Y48</f>
        <v>0</v>
      </c>
      <c r="Z47" s="246"/>
      <c r="AA47" s="245">
        <f>SUM(AA48:AA49)</f>
        <v>0</v>
      </c>
      <c r="AB47" s="245">
        <f>AB48</f>
        <v>0</v>
      </c>
      <c r="AC47" s="246"/>
    </row>
    <row r="48" spans="1:29" ht="15" x14ac:dyDescent="0.25">
      <c r="A48" s="178">
        <v>66324</v>
      </c>
      <c r="B48" s="98" t="s">
        <v>228</v>
      </c>
      <c r="C48" s="242"/>
      <c r="D48" s="271"/>
      <c r="E48" s="244"/>
      <c r="F48" s="242"/>
      <c r="G48" s="243"/>
      <c r="H48" s="244"/>
      <c r="I48" s="242"/>
      <c r="J48" s="243"/>
      <c r="K48" s="244"/>
      <c r="L48" s="242"/>
      <c r="M48" s="243"/>
      <c r="N48" s="244"/>
      <c r="O48" s="242"/>
      <c r="P48" s="243"/>
      <c r="Q48" s="244"/>
      <c r="R48" s="242">
        <v>16300</v>
      </c>
      <c r="S48" s="243">
        <v>16300</v>
      </c>
      <c r="T48" s="244"/>
      <c r="U48" s="242"/>
      <c r="V48" s="243"/>
      <c r="W48" s="244"/>
      <c r="X48" s="242"/>
      <c r="Y48" s="243"/>
      <c r="Z48" s="244"/>
      <c r="AA48" s="242"/>
      <c r="AB48" s="243"/>
      <c r="AC48" s="244"/>
    </row>
    <row r="49" spans="1:29" ht="6" customHeight="1" x14ac:dyDescent="0.25">
      <c r="A49" s="98"/>
      <c r="B49" s="98"/>
      <c r="C49" s="242"/>
      <c r="D49" s="271"/>
      <c r="E49" s="244"/>
      <c r="F49" s="242"/>
      <c r="G49" s="243"/>
      <c r="H49" s="244"/>
      <c r="I49" s="242"/>
      <c r="J49" s="243"/>
      <c r="K49" s="244"/>
      <c r="L49" s="242"/>
      <c r="M49" s="243"/>
      <c r="N49" s="244"/>
      <c r="O49" s="242"/>
      <c r="P49" s="243"/>
      <c r="Q49" s="244"/>
      <c r="R49" s="242"/>
      <c r="S49" s="243"/>
      <c r="T49" s="244"/>
      <c r="U49" s="242"/>
      <c r="V49" s="243"/>
      <c r="W49" s="244"/>
      <c r="X49" s="242"/>
      <c r="Y49" s="243"/>
      <c r="Z49" s="244"/>
      <c r="AA49" s="242"/>
      <c r="AB49" s="243"/>
      <c r="AC49" s="244"/>
    </row>
    <row r="50" spans="1:29" ht="15" x14ac:dyDescent="0.25">
      <c r="A50" s="303" t="s">
        <v>229</v>
      </c>
      <c r="B50" s="209"/>
      <c r="C50" s="277">
        <f>SUM(F50+I50+L50+O50+R50+U50+X50+AA50)</f>
        <v>997432</v>
      </c>
      <c r="D50" s="277">
        <f>SUM(G50+J50+M50+P50+S50+V50+Y50+AB50)</f>
        <v>936379.19</v>
      </c>
      <c r="E50" s="412">
        <f>SUM(D50/C50)*100</f>
        <v>93.879000272700281</v>
      </c>
      <c r="F50" s="245">
        <f>SUM(F52+F55)</f>
        <v>0</v>
      </c>
      <c r="G50" s="276">
        <f>SUM(G52+G55)</f>
        <v>0</v>
      </c>
      <c r="H50" s="225"/>
      <c r="I50" s="245">
        <f>SUM(I52+I55)</f>
        <v>0</v>
      </c>
      <c r="J50" s="245">
        <f>SUM(J52+J55)</f>
        <v>0</v>
      </c>
      <c r="K50" s="225"/>
      <c r="L50" s="272">
        <f>L52</f>
        <v>725932</v>
      </c>
      <c r="M50" s="245">
        <f>M52</f>
        <v>725932</v>
      </c>
      <c r="N50" s="412">
        <f>SUM(M50/L50)*100</f>
        <v>100</v>
      </c>
      <c r="O50" s="288">
        <f>O55</f>
        <v>271500</v>
      </c>
      <c r="P50" s="288">
        <f>P55</f>
        <v>210447.19</v>
      </c>
      <c r="Q50" s="412">
        <f>SUM(P50/O50)*100</f>
        <v>77.512777163904232</v>
      </c>
      <c r="R50" s="245">
        <f>SUM(R52+R55)</f>
        <v>0</v>
      </c>
      <c r="S50" s="245">
        <f>SUM(S52+S55)</f>
        <v>0</v>
      </c>
      <c r="T50" s="246"/>
      <c r="U50" s="245">
        <f>SUM(U52+U55)</f>
        <v>0</v>
      </c>
      <c r="V50" s="245">
        <f>SUM(V52+V55)</f>
        <v>0</v>
      </c>
      <c r="W50" s="246"/>
      <c r="X50" s="245">
        <f>SUM(X52+X55)</f>
        <v>0</v>
      </c>
      <c r="Y50" s="245">
        <f>SUM(Y52+Y55)</f>
        <v>0</v>
      </c>
      <c r="Z50" s="246"/>
      <c r="AA50" s="245">
        <f>SUM(AA52+AA55)</f>
        <v>0</v>
      </c>
      <c r="AB50" s="245">
        <f>SUM(AB52+AB55)</f>
        <v>0</v>
      </c>
      <c r="AC50" s="246"/>
    </row>
    <row r="51" spans="1:29" ht="4.5" customHeight="1" x14ac:dyDescent="0.25">
      <c r="A51" s="178"/>
      <c r="B51" s="98"/>
      <c r="C51" s="242"/>
      <c r="D51" s="271"/>
      <c r="E51" s="244"/>
      <c r="F51" s="242"/>
      <c r="G51" s="243"/>
      <c r="H51" s="244"/>
      <c r="I51" s="242"/>
      <c r="J51" s="243"/>
      <c r="K51" s="244"/>
      <c r="L51" s="242"/>
      <c r="M51" s="243"/>
      <c r="N51" s="244"/>
      <c r="O51" s="242"/>
      <c r="P51" s="243"/>
      <c r="Q51" s="244"/>
      <c r="R51" s="242"/>
      <c r="S51" s="243"/>
      <c r="T51" s="244"/>
      <c r="U51" s="242"/>
      <c r="V51" s="243"/>
      <c r="W51" s="244"/>
      <c r="X51" s="242"/>
      <c r="Y51" s="243"/>
      <c r="Z51" s="244"/>
      <c r="AA51" s="242"/>
      <c r="AB51" s="243"/>
      <c r="AC51" s="244"/>
    </row>
    <row r="52" spans="1:29" ht="15" x14ac:dyDescent="0.25">
      <c r="A52" s="178"/>
      <c r="B52" s="282" t="s">
        <v>236</v>
      </c>
      <c r="C52" s="247"/>
      <c r="D52" s="273"/>
      <c r="E52" s="249"/>
      <c r="F52" s="247"/>
      <c r="G52" s="248"/>
      <c r="H52" s="249"/>
      <c r="I52" s="247"/>
      <c r="J52" s="248"/>
      <c r="K52" s="249"/>
      <c r="L52" s="274">
        <f>SUM(L53:L54)</f>
        <v>725932</v>
      </c>
      <c r="M52" s="274">
        <f>SUM(M53:M54)</f>
        <v>725932</v>
      </c>
      <c r="N52" s="249"/>
      <c r="O52" s="247"/>
      <c r="P52" s="248"/>
      <c r="Q52" s="249"/>
      <c r="R52" s="247"/>
      <c r="S52" s="248"/>
      <c r="T52" s="249"/>
      <c r="U52" s="247"/>
      <c r="V52" s="248"/>
      <c r="W52" s="249"/>
      <c r="X52" s="247"/>
      <c r="Y52" s="248"/>
      <c r="Z52" s="249"/>
      <c r="AA52" s="247"/>
      <c r="AB52" s="248"/>
      <c r="AC52" s="249"/>
    </row>
    <row r="53" spans="1:29" ht="15" x14ac:dyDescent="0.25">
      <c r="A53" s="178">
        <v>671110</v>
      </c>
      <c r="B53" s="98" t="s">
        <v>230</v>
      </c>
      <c r="C53" s="236"/>
      <c r="D53" s="268"/>
      <c r="E53" s="238"/>
      <c r="F53" s="236"/>
      <c r="G53" s="237"/>
      <c r="H53" s="238"/>
      <c r="I53" s="236"/>
      <c r="J53" s="237"/>
      <c r="K53" s="238"/>
      <c r="L53" s="236">
        <v>696932</v>
      </c>
      <c r="M53" s="237">
        <v>696932</v>
      </c>
      <c r="N53" s="238"/>
      <c r="O53" s="236"/>
      <c r="P53" s="237"/>
      <c r="Q53" s="238"/>
      <c r="R53" s="236"/>
      <c r="S53" s="237"/>
      <c r="T53" s="238"/>
      <c r="U53" s="236"/>
      <c r="V53" s="237"/>
      <c r="W53" s="238"/>
      <c r="X53" s="236"/>
      <c r="Y53" s="237"/>
      <c r="Z53" s="238"/>
      <c r="AA53" s="236"/>
      <c r="AB53" s="237"/>
      <c r="AC53" s="238"/>
    </row>
    <row r="54" spans="1:29" ht="15" x14ac:dyDescent="0.25">
      <c r="A54" s="178">
        <v>671210</v>
      </c>
      <c r="B54" s="321" t="s">
        <v>238</v>
      </c>
      <c r="C54" s="250"/>
      <c r="D54" s="275"/>
      <c r="E54" s="252"/>
      <c r="F54" s="250"/>
      <c r="G54" s="251"/>
      <c r="H54" s="252"/>
      <c r="I54" s="250"/>
      <c r="J54" s="251"/>
      <c r="K54" s="252"/>
      <c r="L54" s="250">
        <v>29000</v>
      </c>
      <c r="M54" s="251">
        <v>29000</v>
      </c>
      <c r="N54" s="252"/>
      <c r="O54" s="250"/>
      <c r="P54" s="251"/>
      <c r="Q54" s="252"/>
      <c r="R54" s="250"/>
      <c r="S54" s="251"/>
      <c r="T54" s="252"/>
      <c r="U54" s="250"/>
      <c r="V54" s="251"/>
      <c r="W54" s="252"/>
      <c r="X54" s="250"/>
      <c r="Y54" s="251"/>
      <c r="Z54" s="252"/>
      <c r="AA54" s="250"/>
      <c r="AB54" s="251"/>
      <c r="AC54" s="252"/>
    </row>
    <row r="55" spans="1:29" ht="15" x14ac:dyDescent="0.25">
      <c r="A55" s="178"/>
      <c r="B55" s="282" t="s">
        <v>237</v>
      </c>
      <c r="C55" s="247"/>
      <c r="D55" s="273"/>
      <c r="E55" s="249"/>
      <c r="F55" s="247"/>
      <c r="G55" s="248"/>
      <c r="H55" s="249"/>
      <c r="I55" s="247"/>
      <c r="J55" s="248"/>
      <c r="K55" s="249"/>
      <c r="L55" s="283"/>
      <c r="M55" s="297"/>
      <c r="N55" s="249"/>
      <c r="O55" s="286">
        <f>SUM(O56:O61)</f>
        <v>271500</v>
      </c>
      <c r="P55" s="286">
        <f>SUM(P56:P61)</f>
        <v>210447.19</v>
      </c>
      <c r="Q55" s="249"/>
      <c r="R55" s="247"/>
      <c r="S55" s="248"/>
      <c r="T55" s="249"/>
      <c r="U55" s="247"/>
      <c r="V55" s="248"/>
      <c r="W55" s="249"/>
      <c r="X55" s="247"/>
      <c r="Y55" s="248"/>
      <c r="Z55" s="249"/>
      <c r="AA55" s="247"/>
      <c r="AB55" s="248"/>
      <c r="AC55" s="249"/>
    </row>
    <row r="56" spans="1:29" ht="15" x14ac:dyDescent="0.25">
      <c r="A56" s="178">
        <v>671111</v>
      </c>
      <c r="B56" s="321" t="s">
        <v>231</v>
      </c>
      <c r="C56" s="236"/>
      <c r="D56" s="268"/>
      <c r="E56" s="238"/>
      <c r="F56" s="236"/>
      <c r="G56" s="237"/>
      <c r="H56" s="238"/>
      <c r="I56" s="236"/>
      <c r="J56" s="237"/>
      <c r="K56" s="238"/>
      <c r="L56" s="284"/>
      <c r="M56" s="285"/>
      <c r="N56" s="238"/>
      <c r="O56" s="269">
        <v>150000</v>
      </c>
      <c r="P56" s="281">
        <v>150043</v>
      </c>
      <c r="Q56" s="238"/>
      <c r="R56" s="236"/>
      <c r="S56" s="237"/>
      <c r="T56" s="238"/>
      <c r="U56" s="236"/>
      <c r="V56" s="237"/>
      <c r="W56" s="238"/>
      <c r="X56" s="236"/>
      <c r="Y56" s="237"/>
      <c r="Z56" s="238"/>
      <c r="AA56" s="236"/>
      <c r="AB56" s="237"/>
      <c r="AC56" s="238"/>
    </row>
    <row r="57" spans="1:29" ht="15" x14ac:dyDescent="0.25">
      <c r="A57" s="178">
        <v>671112</v>
      </c>
      <c r="B57" s="321" t="s">
        <v>232</v>
      </c>
      <c r="C57" s="239"/>
      <c r="D57" s="270"/>
      <c r="E57" s="241"/>
      <c r="F57" s="239"/>
      <c r="G57" s="240"/>
      <c r="H57" s="241"/>
      <c r="I57" s="239"/>
      <c r="J57" s="240"/>
      <c r="K57" s="241"/>
      <c r="L57" s="82"/>
      <c r="M57" s="1"/>
      <c r="N57" s="241"/>
      <c r="O57" s="239">
        <v>6500</v>
      </c>
      <c r="P57" s="240">
        <v>6446</v>
      </c>
      <c r="Q57" s="241"/>
      <c r="R57" s="239"/>
      <c r="S57" s="240"/>
      <c r="T57" s="241"/>
      <c r="U57" s="239"/>
      <c r="V57" s="240"/>
      <c r="W57" s="241"/>
      <c r="X57" s="239"/>
      <c r="Y57" s="240"/>
      <c r="Z57" s="241"/>
      <c r="AA57" s="239"/>
      <c r="AB57" s="240"/>
      <c r="AC57" s="241"/>
    </row>
    <row r="58" spans="1:29" ht="15" x14ac:dyDescent="0.25">
      <c r="A58" s="178">
        <v>671113</v>
      </c>
      <c r="B58" s="321" t="s">
        <v>234</v>
      </c>
      <c r="C58" s="239"/>
      <c r="D58" s="270"/>
      <c r="E58" s="241"/>
      <c r="F58" s="239"/>
      <c r="G58" s="240"/>
      <c r="H58" s="241"/>
      <c r="I58" s="239"/>
      <c r="J58" s="240"/>
      <c r="K58" s="241"/>
      <c r="L58" s="82"/>
      <c r="M58" s="1"/>
      <c r="N58" s="241"/>
      <c r="O58" s="239">
        <v>7000</v>
      </c>
      <c r="P58" s="240">
        <v>5301</v>
      </c>
      <c r="Q58" s="241"/>
      <c r="R58" s="239"/>
      <c r="S58" s="240"/>
      <c r="T58" s="241"/>
      <c r="U58" s="239"/>
      <c r="V58" s="240"/>
      <c r="W58" s="241"/>
      <c r="X58" s="239"/>
      <c r="Y58" s="240"/>
      <c r="Z58" s="241"/>
      <c r="AA58" s="239"/>
      <c r="AB58" s="240"/>
      <c r="AC58" s="241"/>
    </row>
    <row r="59" spans="1:29" ht="15" x14ac:dyDescent="0.25">
      <c r="A59" s="178">
        <v>671114</v>
      </c>
      <c r="B59" s="321" t="s">
        <v>233</v>
      </c>
      <c r="C59" s="239"/>
      <c r="D59" s="270"/>
      <c r="E59" s="241"/>
      <c r="F59" s="239"/>
      <c r="G59" s="240"/>
      <c r="H59" s="241"/>
      <c r="I59" s="239"/>
      <c r="J59" s="240"/>
      <c r="K59" s="241"/>
      <c r="L59" s="82"/>
      <c r="M59" s="1"/>
      <c r="N59" s="241"/>
      <c r="O59" s="239">
        <v>58000</v>
      </c>
      <c r="P59" s="240">
        <v>48143.19</v>
      </c>
      <c r="Q59" s="241"/>
      <c r="R59" s="239"/>
      <c r="S59" s="240"/>
      <c r="T59" s="241"/>
      <c r="U59" s="239"/>
      <c r="V59" s="240"/>
      <c r="W59" s="241"/>
      <c r="X59" s="239"/>
      <c r="Y59" s="240"/>
      <c r="Z59" s="241"/>
      <c r="AA59" s="239"/>
      <c r="AB59" s="240"/>
      <c r="AC59" s="241"/>
    </row>
    <row r="60" spans="1:29" ht="15" x14ac:dyDescent="0.25">
      <c r="A60" s="178">
        <v>671115</v>
      </c>
      <c r="B60" s="321" t="s">
        <v>235</v>
      </c>
      <c r="C60" s="239"/>
      <c r="D60" s="270"/>
      <c r="E60" s="241"/>
      <c r="F60" s="239"/>
      <c r="G60" s="240"/>
      <c r="H60" s="241"/>
      <c r="I60" s="239"/>
      <c r="J60" s="240"/>
      <c r="K60" s="241"/>
      <c r="L60" s="82"/>
      <c r="M60" s="1"/>
      <c r="N60" s="241"/>
      <c r="O60" s="239">
        <v>0</v>
      </c>
      <c r="P60" s="240">
        <v>514</v>
      </c>
      <c r="Q60" s="241"/>
      <c r="R60" s="239"/>
      <c r="S60" s="240"/>
      <c r="T60" s="241"/>
      <c r="U60" s="239"/>
      <c r="V60" s="240"/>
      <c r="W60" s="241"/>
      <c r="X60" s="239"/>
      <c r="Y60" s="240"/>
      <c r="Z60" s="241"/>
      <c r="AA60" s="239"/>
      <c r="AB60" s="240"/>
      <c r="AC60" s="241"/>
    </row>
    <row r="61" spans="1:29" ht="15" x14ac:dyDescent="0.25">
      <c r="A61" s="304">
        <v>671211</v>
      </c>
      <c r="B61" s="320" t="s">
        <v>238</v>
      </c>
      <c r="C61" s="239"/>
      <c r="D61" s="270"/>
      <c r="E61" s="241"/>
      <c r="F61" s="239"/>
      <c r="G61" s="240"/>
      <c r="H61" s="241"/>
      <c r="I61" s="239"/>
      <c r="J61" s="240"/>
      <c r="K61" s="241"/>
      <c r="L61" s="291"/>
      <c r="M61" s="292"/>
      <c r="N61" s="241"/>
      <c r="O61" s="287">
        <v>50000</v>
      </c>
      <c r="P61" s="240"/>
      <c r="Q61" s="241"/>
      <c r="R61" s="239"/>
      <c r="S61" s="240"/>
      <c r="T61" s="241"/>
      <c r="U61" s="239"/>
      <c r="V61" s="240"/>
      <c r="W61" s="241"/>
      <c r="X61" s="239"/>
      <c r="Y61" s="240"/>
      <c r="Z61" s="241"/>
      <c r="AA61" s="239"/>
      <c r="AB61" s="240"/>
      <c r="AC61" s="241"/>
    </row>
    <row r="62" spans="1:29" ht="15" x14ac:dyDescent="0.25">
      <c r="A62" s="98"/>
      <c r="B62" s="98"/>
      <c r="C62" s="289"/>
      <c r="D62" s="289"/>
      <c r="E62" s="289"/>
      <c r="F62" s="289"/>
      <c r="G62" s="289"/>
      <c r="H62" s="289" t="s">
        <v>241</v>
      </c>
      <c r="I62" s="289" t="s">
        <v>242</v>
      </c>
      <c r="J62" s="289"/>
      <c r="K62" s="290"/>
      <c r="L62" s="293">
        <f>SUM(L52+O55)</f>
        <v>997432</v>
      </c>
      <c r="M62" s="293">
        <f>SUM(M52+P55)</f>
        <v>936379.19</v>
      </c>
      <c r="N62" s="413">
        <f>SUM(M62/L62)*100</f>
        <v>93.879000272700281</v>
      </c>
      <c r="O62" s="294"/>
      <c r="P62" s="295"/>
      <c r="Q62" s="295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</row>
  </sheetData>
  <mergeCells count="34">
    <mergeCell ref="C3:I3"/>
    <mergeCell ref="Q5:Q6"/>
    <mergeCell ref="Z5:Z6"/>
    <mergeCell ref="AA5:AB5"/>
    <mergeCell ref="AC5:AC6"/>
    <mergeCell ref="F6:G6"/>
    <mergeCell ref="I6:J6"/>
    <mergeCell ref="L6:M6"/>
    <mergeCell ref="O6:P6"/>
    <mergeCell ref="R6:S6"/>
    <mergeCell ref="U6:V6"/>
    <mergeCell ref="X6:Y6"/>
    <mergeCell ref="AA6:AB6"/>
    <mergeCell ref="R5:S5"/>
    <mergeCell ref="T5:T6"/>
    <mergeCell ref="U5:V5"/>
    <mergeCell ref="W5:W6"/>
    <mergeCell ref="X5:Y5"/>
    <mergeCell ref="R43:R46"/>
    <mergeCell ref="H5:H6"/>
    <mergeCell ref="I5:J5"/>
    <mergeCell ref="A15:B15"/>
    <mergeCell ref="A12:B12"/>
    <mergeCell ref="A23:B23"/>
    <mergeCell ref="A5:B7"/>
    <mergeCell ref="C5:C7"/>
    <mergeCell ref="D5:D7"/>
    <mergeCell ref="E5:E6"/>
    <mergeCell ref="F5:G5"/>
    <mergeCell ref="A9:B9"/>
    <mergeCell ref="K5:K6"/>
    <mergeCell ref="L5:M5"/>
    <mergeCell ref="N5:N6"/>
    <mergeCell ref="O5:P5"/>
  </mergeCells>
  <pageMargins left="0.31496062992125984" right="0.11811023622047245" top="0.35433070866141736" bottom="0.35433070866141736" header="0.31496062992125984" footer="0.31496062992125984"/>
  <pageSetup paperSize="9" scale="6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Rashodi</vt:lpstr>
      <vt:lpstr>Prihodi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Ljerka</dc:creator>
  <cp:lastModifiedBy>Ljerka</cp:lastModifiedBy>
  <cp:lastPrinted>2019-01-28T10:28:33Z</cp:lastPrinted>
  <dcterms:created xsi:type="dcterms:W3CDTF">2016-02-19T08:40:25Z</dcterms:created>
  <dcterms:modified xsi:type="dcterms:W3CDTF">2019-02-01T07:43:03Z</dcterms:modified>
</cp:coreProperties>
</file>