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cunovodstvo\Desktop\OBRAČUN FIN PLANA I-XII 2021\"/>
    </mc:Choice>
  </mc:AlternateContent>
  <xr:revisionPtr revIDLastSave="0" documentId="13_ncr:1_{FD4B9B29-A903-4EB8-84DB-4CF508DCA6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BRAČUN PLANA 12 202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4" i="3" l="1"/>
  <c r="E72" i="3" s="1"/>
  <c r="E213" i="3"/>
  <c r="E14" i="3"/>
  <c r="E53" i="3"/>
  <c r="G50" i="3"/>
  <c r="F50" i="3"/>
  <c r="G49" i="3"/>
  <c r="E41" i="3"/>
  <c r="E36" i="3"/>
  <c r="E31" i="3"/>
  <c r="E26" i="3"/>
  <c r="E27" i="3"/>
  <c r="D130" i="3"/>
  <c r="D67" i="3"/>
  <c r="D33" i="3"/>
  <c r="D178" i="3"/>
  <c r="D209" i="3"/>
  <c r="F212" i="3"/>
  <c r="G212" i="3"/>
  <c r="F204" i="3"/>
  <c r="G204" i="3"/>
  <c r="F198" i="3"/>
  <c r="G198" i="3"/>
  <c r="D191" i="3"/>
  <c r="F202" i="3"/>
  <c r="G202" i="3"/>
  <c r="D170" i="3"/>
  <c r="F165" i="3"/>
  <c r="G165" i="3"/>
  <c r="F150" i="3"/>
  <c r="G150" i="3"/>
  <c r="D143" i="3"/>
  <c r="F164" i="3"/>
  <c r="G164" i="3"/>
  <c r="F139" i="3"/>
  <c r="G139" i="3"/>
  <c r="D134" i="3"/>
  <c r="F140" i="3"/>
  <c r="G140" i="3"/>
  <c r="F141" i="3"/>
  <c r="G141" i="3"/>
  <c r="F142" i="3"/>
  <c r="G142" i="3"/>
  <c r="E143" i="3"/>
  <c r="F144" i="3"/>
  <c r="G144" i="3"/>
  <c r="D119" i="3"/>
  <c r="D59" i="3"/>
  <c r="D53" i="3"/>
  <c r="D47" i="3"/>
  <c r="D41" i="3"/>
  <c r="D36" i="3"/>
  <c r="D26" i="3"/>
  <c r="D31" i="3" s="1"/>
  <c r="G143" i="3" l="1"/>
  <c r="F143" i="3"/>
  <c r="E209" i="3" l="1"/>
  <c r="E191" i="3"/>
  <c r="E178" i="3"/>
  <c r="E170" i="3"/>
  <c r="E134" i="3" l="1"/>
  <c r="E118" i="3"/>
  <c r="E119" i="3"/>
  <c r="E59" i="3"/>
  <c r="E57" i="3"/>
  <c r="E47" i="3"/>
  <c r="E21" i="3"/>
  <c r="E18" i="3"/>
  <c r="E33" i="3" l="1"/>
  <c r="E114" i="3"/>
  <c r="F114" i="3" s="1"/>
  <c r="E130" i="3"/>
  <c r="F130" i="3" s="1"/>
  <c r="E15" i="3"/>
  <c r="F18" i="3"/>
  <c r="G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6" i="3"/>
  <c r="G36" i="3"/>
  <c r="F37" i="3"/>
  <c r="G37" i="3"/>
  <c r="F38" i="3"/>
  <c r="G38" i="3"/>
  <c r="F39" i="3"/>
  <c r="G39" i="3"/>
  <c r="F40" i="3"/>
  <c r="G40" i="3"/>
  <c r="F41" i="3"/>
  <c r="G41" i="3"/>
  <c r="F42" i="3"/>
  <c r="G42" i="3"/>
  <c r="F43" i="3"/>
  <c r="G43" i="3"/>
  <c r="F44" i="3"/>
  <c r="G44" i="3"/>
  <c r="F45" i="3"/>
  <c r="G45" i="3"/>
  <c r="F46" i="3"/>
  <c r="G46" i="3"/>
  <c r="F47" i="3"/>
  <c r="G47" i="3"/>
  <c r="F48" i="3"/>
  <c r="G48" i="3"/>
  <c r="F49" i="3"/>
  <c r="F51" i="3"/>
  <c r="G51" i="3"/>
  <c r="F52" i="3"/>
  <c r="G52" i="3"/>
  <c r="F53" i="3"/>
  <c r="G53" i="3"/>
  <c r="F54" i="3"/>
  <c r="G54" i="3"/>
  <c r="F55" i="3"/>
  <c r="G55" i="3"/>
  <c r="F56" i="3"/>
  <c r="G56" i="3"/>
  <c r="F57" i="3"/>
  <c r="G57" i="3"/>
  <c r="F58" i="3"/>
  <c r="G58" i="3"/>
  <c r="F59" i="3"/>
  <c r="G59" i="3"/>
  <c r="F60" i="3"/>
  <c r="G60" i="3"/>
  <c r="F61" i="3"/>
  <c r="G61" i="3"/>
  <c r="F62" i="3"/>
  <c r="G62" i="3"/>
  <c r="F72" i="3"/>
  <c r="G72" i="3"/>
  <c r="F73" i="3"/>
  <c r="G73" i="3"/>
  <c r="F74" i="3"/>
  <c r="G74" i="3"/>
  <c r="F75" i="3"/>
  <c r="G75" i="3"/>
  <c r="F76" i="3"/>
  <c r="G76" i="3"/>
  <c r="F77" i="3"/>
  <c r="G77" i="3"/>
  <c r="F78" i="3"/>
  <c r="G78" i="3"/>
  <c r="F79" i="3"/>
  <c r="G79" i="3"/>
  <c r="F80" i="3"/>
  <c r="G80" i="3"/>
  <c r="F81" i="3"/>
  <c r="G81" i="3"/>
  <c r="F82" i="3"/>
  <c r="G82" i="3"/>
  <c r="F83" i="3"/>
  <c r="G83" i="3"/>
  <c r="F84" i="3"/>
  <c r="G84" i="3"/>
  <c r="F85" i="3"/>
  <c r="G85" i="3"/>
  <c r="F86" i="3"/>
  <c r="G86" i="3"/>
  <c r="F87" i="3"/>
  <c r="G87" i="3"/>
  <c r="F88" i="3"/>
  <c r="G88" i="3"/>
  <c r="F89" i="3"/>
  <c r="G89" i="3"/>
  <c r="F90" i="3"/>
  <c r="G90" i="3"/>
  <c r="F91" i="3"/>
  <c r="G91" i="3"/>
  <c r="F92" i="3"/>
  <c r="G92" i="3"/>
  <c r="F93" i="3"/>
  <c r="G93" i="3"/>
  <c r="F94" i="3"/>
  <c r="G94" i="3"/>
  <c r="F95" i="3"/>
  <c r="G95" i="3"/>
  <c r="F96" i="3"/>
  <c r="G96" i="3"/>
  <c r="F97" i="3"/>
  <c r="G97" i="3"/>
  <c r="F98" i="3"/>
  <c r="G98" i="3"/>
  <c r="F99" i="3"/>
  <c r="G99" i="3"/>
  <c r="F100" i="3"/>
  <c r="G100" i="3"/>
  <c r="F101" i="3"/>
  <c r="G101" i="3"/>
  <c r="F102" i="3"/>
  <c r="G102" i="3"/>
  <c r="F103" i="3"/>
  <c r="G103" i="3"/>
  <c r="F104" i="3"/>
  <c r="G104" i="3"/>
  <c r="F105" i="3"/>
  <c r="G105" i="3"/>
  <c r="F106" i="3"/>
  <c r="G106" i="3"/>
  <c r="F107" i="3"/>
  <c r="G107" i="3"/>
  <c r="F108" i="3"/>
  <c r="G108" i="3"/>
  <c r="F109" i="3"/>
  <c r="G109" i="3"/>
  <c r="F110" i="3"/>
  <c r="G110" i="3"/>
  <c r="F111" i="3"/>
  <c r="G111" i="3"/>
  <c r="F112" i="3"/>
  <c r="G112" i="3"/>
  <c r="F113" i="3"/>
  <c r="G113" i="3"/>
  <c r="F115" i="3"/>
  <c r="G115" i="3"/>
  <c r="F116" i="3"/>
  <c r="G116" i="3"/>
  <c r="F117" i="3"/>
  <c r="G117" i="3"/>
  <c r="F118" i="3"/>
  <c r="G118" i="3"/>
  <c r="F119" i="3"/>
  <c r="G119" i="3"/>
  <c r="F120" i="3"/>
  <c r="G120" i="3"/>
  <c r="F121" i="3"/>
  <c r="G121" i="3"/>
  <c r="F122" i="3"/>
  <c r="G122" i="3"/>
  <c r="F123" i="3"/>
  <c r="G123" i="3"/>
  <c r="F124" i="3"/>
  <c r="G124" i="3"/>
  <c r="F125" i="3"/>
  <c r="G125" i="3"/>
  <c r="F134" i="3"/>
  <c r="G134" i="3"/>
  <c r="F135" i="3"/>
  <c r="G135" i="3"/>
  <c r="F137" i="3"/>
  <c r="G137" i="3"/>
  <c r="F138" i="3"/>
  <c r="G138" i="3"/>
  <c r="F145" i="3"/>
  <c r="G145" i="3"/>
  <c r="F146" i="3"/>
  <c r="G146" i="3"/>
  <c r="F147" i="3"/>
  <c r="G147" i="3"/>
  <c r="F148" i="3"/>
  <c r="G148" i="3"/>
  <c r="F149" i="3"/>
  <c r="G149" i="3"/>
  <c r="F151" i="3"/>
  <c r="G151" i="3"/>
  <c r="F152" i="3"/>
  <c r="G152" i="3"/>
  <c r="F153" i="3"/>
  <c r="G153" i="3"/>
  <c r="F154" i="3"/>
  <c r="G154" i="3"/>
  <c r="F155" i="3"/>
  <c r="G155" i="3"/>
  <c r="F156" i="3"/>
  <c r="G156" i="3"/>
  <c r="F157" i="3"/>
  <c r="G157" i="3"/>
  <c r="F158" i="3"/>
  <c r="G158" i="3"/>
  <c r="F159" i="3"/>
  <c r="G159" i="3"/>
  <c r="F160" i="3"/>
  <c r="G160" i="3"/>
  <c r="F161" i="3"/>
  <c r="G161" i="3"/>
  <c r="F162" i="3"/>
  <c r="G162" i="3"/>
  <c r="F163" i="3"/>
  <c r="G163" i="3"/>
  <c r="F166" i="3"/>
  <c r="G166" i="3"/>
  <c r="F167" i="3"/>
  <c r="G167" i="3"/>
  <c r="F168" i="3"/>
  <c r="G168" i="3"/>
  <c r="F169" i="3"/>
  <c r="G169" i="3"/>
  <c r="F170" i="3"/>
  <c r="G170" i="3"/>
  <c r="F171" i="3"/>
  <c r="G171" i="3"/>
  <c r="F172" i="3"/>
  <c r="G172" i="3"/>
  <c r="F173" i="3"/>
  <c r="G173" i="3"/>
  <c r="F174" i="3"/>
  <c r="G174" i="3"/>
  <c r="F175" i="3"/>
  <c r="G175" i="3"/>
  <c r="F176" i="3"/>
  <c r="G176" i="3"/>
  <c r="F177" i="3"/>
  <c r="G177" i="3"/>
  <c r="F178" i="3"/>
  <c r="G178" i="3"/>
  <c r="F179" i="3"/>
  <c r="G179" i="3"/>
  <c r="F180" i="3"/>
  <c r="G180" i="3"/>
  <c r="F181" i="3"/>
  <c r="G181" i="3"/>
  <c r="F182" i="3"/>
  <c r="G182" i="3"/>
  <c r="F183" i="3"/>
  <c r="G183" i="3"/>
  <c r="F184" i="3"/>
  <c r="G184" i="3"/>
  <c r="F185" i="3"/>
  <c r="G185" i="3"/>
  <c r="F186" i="3"/>
  <c r="G186" i="3"/>
  <c r="F187" i="3"/>
  <c r="G187" i="3"/>
  <c r="F188" i="3"/>
  <c r="G188" i="3"/>
  <c r="F189" i="3"/>
  <c r="G189" i="3"/>
  <c r="F190" i="3"/>
  <c r="G190" i="3"/>
  <c r="F191" i="3"/>
  <c r="G191" i="3"/>
  <c r="F192" i="3"/>
  <c r="G192" i="3"/>
  <c r="F193" i="3"/>
  <c r="G193" i="3"/>
  <c r="F194" i="3"/>
  <c r="G194" i="3"/>
  <c r="F195" i="3"/>
  <c r="G195" i="3"/>
  <c r="F196" i="3"/>
  <c r="G196" i="3"/>
  <c r="F197" i="3"/>
  <c r="G197" i="3"/>
  <c r="F199" i="3"/>
  <c r="G199" i="3"/>
  <c r="F200" i="3"/>
  <c r="G200" i="3"/>
  <c r="F201" i="3"/>
  <c r="G201" i="3"/>
  <c r="F203" i="3"/>
  <c r="G203" i="3"/>
  <c r="F205" i="3"/>
  <c r="G205" i="3"/>
  <c r="F206" i="3"/>
  <c r="G206" i="3"/>
  <c r="F207" i="3"/>
  <c r="G207" i="3"/>
  <c r="F208" i="3"/>
  <c r="G208" i="3"/>
  <c r="F209" i="3"/>
  <c r="G209" i="3"/>
  <c r="F210" i="3"/>
  <c r="G210" i="3"/>
  <c r="F211" i="3"/>
  <c r="G211" i="3"/>
  <c r="F213" i="3"/>
  <c r="G213" i="3"/>
  <c r="F214" i="3"/>
  <c r="G214" i="3"/>
  <c r="F215" i="3"/>
  <c r="G215" i="3"/>
  <c r="F216" i="3"/>
  <c r="G216" i="3"/>
  <c r="F217" i="3"/>
  <c r="G217" i="3"/>
  <c r="F218" i="3"/>
  <c r="G218" i="3"/>
  <c r="F219" i="3"/>
  <c r="G219" i="3"/>
  <c r="F220" i="3"/>
  <c r="G220" i="3"/>
  <c r="F221" i="3"/>
  <c r="G221" i="3"/>
  <c r="F33" i="3" l="1"/>
  <c r="F15" i="3"/>
  <c r="G114" i="3"/>
  <c r="E71" i="3"/>
  <c r="F71" i="3" s="1"/>
  <c r="G15" i="3"/>
  <c r="G130" i="3"/>
  <c r="G33" i="3"/>
  <c r="F31" i="3"/>
  <c r="G31" i="3"/>
  <c r="E67" i="3" l="1"/>
  <c r="G71" i="3"/>
  <c r="G14" i="3"/>
  <c r="F14" i="3"/>
  <c r="F67" i="3" l="1"/>
  <c r="G67" i="3"/>
</calcChain>
</file>

<file path=xl/sharedStrings.xml><?xml version="1.0" encoding="utf-8"?>
<sst xmlns="http://schemas.openxmlformats.org/spreadsheetml/2006/main" count="418" uniqueCount="326">
  <si>
    <t>opis</t>
  </si>
  <si>
    <t>PRIHODI POSLOVANJA</t>
  </si>
  <si>
    <t>Kamate na depozite po viđenju i Pool</t>
  </si>
  <si>
    <t>Izvor 1.3.</t>
  </si>
  <si>
    <t>DONACIJE</t>
  </si>
  <si>
    <t>VLASTITI PRIHODI</t>
  </si>
  <si>
    <t>POSEBNE NAMJENE</t>
  </si>
  <si>
    <t>JLS - GRAD OROSLAVJE</t>
  </si>
  <si>
    <t>RASHODI POSLOVANJA</t>
  </si>
  <si>
    <t>ŽUPANIJA - DECENTRALIZACIJA</t>
  </si>
  <si>
    <t>Naknade za prijevoz na posao i s posla</t>
  </si>
  <si>
    <t>Uredski materijal</t>
  </si>
  <si>
    <t>Električna energija</t>
  </si>
  <si>
    <t>Plin</t>
  </si>
  <si>
    <t>Motorni benzin i dizel gorivo</t>
  </si>
  <si>
    <t>Sitni inventar</t>
  </si>
  <si>
    <t>Auto gume</t>
  </si>
  <si>
    <t>Službena, radna i zaštitna odjeća i obuća</t>
  </si>
  <si>
    <t>Usluge telefona, telefaksa</t>
  </si>
  <si>
    <t>Ostale usluge za komunikaciju i prijevoz</t>
  </si>
  <si>
    <t>Ostale usluge promidžbe i informiranja</t>
  </si>
  <si>
    <t>Obvezni i preventivni zdravstveni pregledi zaposlenika</t>
  </si>
  <si>
    <t>Ugovori o djelu</t>
  </si>
  <si>
    <t xml:space="preserve">Ostale računalne usluge </t>
  </si>
  <si>
    <t>Grafičke i tiskarske usluge, usl. kopiranja i uvez. i sl.</t>
  </si>
  <si>
    <t>Premije osiguranja ostale imovine</t>
  </si>
  <si>
    <t>Premije osiguranja zaposlenih</t>
  </si>
  <si>
    <t>Reprezentacija</t>
  </si>
  <si>
    <t>Tuzemne članarine</t>
  </si>
  <si>
    <t>Ostali nespomenuti rashodi poslovanja</t>
  </si>
  <si>
    <t>Oprema</t>
  </si>
  <si>
    <t>Plaće za zaposlene</t>
  </si>
  <si>
    <t xml:space="preserve">Ostali rashodi za službena putovanja </t>
  </si>
  <si>
    <t>Ostale usluge tek. i investicijskog održavanja</t>
  </si>
  <si>
    <t>Knjige</t>
  </si>
  <si>
    <t>Ostali rashodi za službena putovanja</t>
  </si>
  <si>
    <t>JLS  (Grad Oroslavje)</t>
  </si>
  <si>
    <t>Ostale zakupnine i najamnine</t>
  </si>
  <si>
    <r>
      <t>Sufinanciranje cijene usluge, particip. I sl. (</t>
    </r>
    <r>
      <rPr>
        <i/>
        <sz val="10"/>
        <color theme="3"/>
        <rFont val="Calibri"/>
        <family val="2"/>
        <charset val="238"/>
        <scheme val="minor"/>
      </rPr>
      <t>učenici za kazalište, izložbe i prijevoz)</t>
    </r>
  </si>
  <si>
    <r>
      <t>Seminari, savjetovanja i simpoziji (</t>
    </r>
    <r>
      <rPr>
        <i/>
        <sz val="10"/>
        <color theme="3"/>
        <rFont val="Calibri"/>
        <family val="2"/>
        <charset val="238"/>
        <scheme val="minor"/>
      </rPr>
      <t>kotizacije, tečajevi, osposobljavanja.. ).</t>
    </r>
  </si>
  <si>
    <r>
      <t>Ostali materijal za potrebe redovnog poslovanja (</t>
    </r>
    <r>
      <rPr>
        <i/>
        <sz val="10"/>
        <color theme="3"/>
        <rFont val="Calibri"/>
        <family val="2"/>
        <charset val="238"/>
        <scheme val="minor"/>
      </rPr>
      <t>struč.lit, mat.za čišć.,kreda,pretpl.čas.)</t>
    </r>
  </si>
  <si>
    <r>
      <t>Materijal i dijelovi za tek. i investic. održavanje (</t>
    </r>
    <r>
      <rPr>
        <i/>
        <sz val="10"/>
        <color theme="3"/>
        <rFont val="Calibri"/>
        <family val="2"/>
        <charset val="238"/>
        <scheme val="minor"/>
      </rPr>
      <t>građ.objekata, opreme i transp.sredstava)</t>
    </r>
  </si>
  <si>
    <r>
      <t>Poštarina (</t>
    </r>
    <r>
      <rPr>
        <i/>
        <sz val="10"/>
        <color theme="3"/>
        <rFont val="Calibri"/>
        <family val="2"/>
        <charset val="238"/>
        <scheme val="minor"/>
      </rPr>
      <t>pisma, tiskanice i sl.)</t>
    </r>
  </si>
  <si>
    <r>
      <t>Usluge tek. i investic.održavanja (</t>
    </r>
    <r>
      <rPr>
        <i/>
        <sz val="10"/>
        <color theme="3"/>
        <rFont val="Calibri"/>
        <family val="2"/>
        <charset val="238"/>
        <scheme val="minor"/>
      </rPr>
      <t>građ.objekata, opreme, prijev.sred.) -popravci sa i bez dijelova</t>
    </r>
  </si>
  <si>
    <r>
      <t>Usluge banaka (</t>
    </r>
    <r>
      <rPr>
        <i/>
        <sz val="10"/>
        <color theme="3"/>
        <rFont val="Calibri"/>
        <family val="2"/>
        <charset val="238"/>
        <scheme val="minor"/>
      </rPr>
      <t>Fina i PBZ)</t>
    </r>
  </si>
  <si>
    <r>
      <t>Ostali materijal za potrebe redovnog poslovanja (</t>
    </r>
    <r>
      <rPr>
        <i/>
        <sz val="10"/>
        <color theme="3"/>
        <rFont val="Calibri"/>
        <family val="2"/>
        <charset val="238"/>
        <scheme val="minor"/>
      </rPr>
      <t>struč.lit, mat.za čišć.,kreda,pretpl.čas.</t>
    </r>
    <r>
      <rPr>
        <sz val="10"/>
        <color theme="1"/>
        <rFont val="Calibri"/>
        <family val="2"/>
        <charset val="238"/>
        <scheme val="minor"/>
      </rPr>
      <t>)</t>
    </r>
  </si>
  <si>
    <t>Prihodi KZŽ za nabavu nefinancijske imovine</t>
  </si>
  <si>
    <t>po izvorima financiranja</t>
  </si>
  <si>
    <t>Ravnateljica:</t>
  </si>
  <si>
    <t>OIB: 20950883747</t>
  </si>
  <si>
    <r>
      <rPr>
        <b/>
        <sz val="12"/>
        <color theme="1"/>
        <rFont val="Calibri"/>
        <family val="2"/>
        <charset val="238"/>
        <scheme val="minor"/>
      </rPr>
      <t>SREDNJA ŠKOLA OROSLAVJE</t>
    </r>
    <r>
      <rPr>
        <sz val="11"/>
        <color theme="1"/>
        <rFont val="Calibri"/>
        <family val="2"/>
        <charset val="238"/>
        <scheme val="minor"/>
      </rPr>
      <t xml:space="preserve">    Ljudevita Gaja 1 OROSLAVJE</t>
    </r>
  </si>
  <si>
    <t>Izvršenje</t>
  </si>
  <si>
    <t>Realizacija</t>
  </si>
  <si>
    <t xml:space="preserve">Ostale intelektualne usluge </t>
  </si>
  <si>
    <t>%</t>
  </si>
  <si>
    <t>ukupno</t>
  </si>
  <si>
    <t>Indeks</t>
  </si>
  <si>
    <t>Ostale naknade troškova zaposlenima</t>
  </si>
  <si>
    <t>Uređaji</t>
  </si>
  <si>
    <t>Sudske, javnobilježničke i ostale naknade</t>
  </si>
  <si>
    <t>Ostali nespomenuti financijski rashodi</t>
  </si>
  <si>
    <t>311+313+312</t>
  </si>
  <si>
    <t>Licence</t>
  </si>
  <si>
    <t>Ostali poslovni građevinski objekti</t>
  </si>
  <si>
    <t xml:space="preserve">Tekuće donacije od ostalih subjekata izvan općeg proračuna </t>
  </si>
  <si>
    <t>Aktivnost:</t>
  </si>
  <si>
    <r>
      <t xml:space="preserve">A102000 </t>
    </r>
    <r>
      <rPr>
        <sz val="10"/>
        <color theme="1"/>
        <rFont val="Calibri"/>
        <family val="2"/>
        <charset val="238"/>
        <scheme val="minor"/>
      </rPr>
      <t>Redovni poslovi SŠ</t>
    </r>
  </si>
  <si>
    <r>
      <t xml:space="preserve">A102002 </t>
    </r>
    <r>
      <rPr>
        <sz val="10"/>
        <color theme="1"/>
        <rFont val="Calibri"/>
        <family val="2"/>
        <charset val="238"/>
        <scheme val="minor"/>
      </rPr>
      <t>Dopunski program SŠ</t>
    </r>
  </si>
  <si>
    <r>
      <t xml:space="preserve">T103000 </t>
    </r>
    <r>
      <rPr>
        <sz val="10"/>
        <color theme="1"/>
        <rFont val="Calibri"/>
        <family val="2"/>
        <charset val="238"/>
        <scheme val="minor"/>
      </rPr>
      <t>Tek.projekt opremanja</t>
    </r>
  </si>
  <si>
    <t>IZVOR / Ekonomska klasifikacija</t>
  </si>
  <si>
    <t>Pozicija / Funkc.klasifikacija</t>
  </si>
  <si>
    <t>Novi proračun/</t>
  </si>
  <si>
    <t>Funkc.        klasifik.</t>
  </si>
  <si>
    <t>Program</t>
  </si>
  <si>
    <t>J011001A102000</t>
  </si>
  <si>
    <t>O922</t>
  </si>
  <si>
    <t>Organizacijska klasifikacija:OOO2016998</t>
  </si>
  <si>
    <t xml:space="preserve">Lokacija: 102KZ02     ŽUPANIJA KRAPINSKO-ZAGORSKA </t>
  </si>
  <si>
    <t>Županija KZŽ DECENTRALIZACIJA</t>
  </si>
  <si>
    <t>Prihodi Županije za materijalno-financijske rashode i investicijsko održavanje</t>
  </si>
  <si>
    <t>Ukupno DEC</t>
  </si>
  <si>
    <t>Sredstva za investicijske radove - ugradnja PVC stolarije</t>
  </si>
  <si>
    <t>Prihodi za usluge tek. i invest. održavanja zgrade</t>
  </si>
  <si>
    <t>Ukupno 671211</t>
  </si>
  <si>
    <t>ukupno DEC , investic. i oprema</t>
  </si>
  <si>
    <t>Prihodi Županije - izvorna sredstva KZŽ (1-3)</t>
  </si>
  <si>
    <t xml:space="preserve"> 2- rad e-tehničara</t>
  </si>
  <si>
    <t>Sveukupni prihod iz nadležnog proračuna</t>
  </si>
  <si>
    <t xml:space="preserve">NENADLEŽNI PRORAČUN / DOPUNSKI PRIHODI </t>
  </si>
  <si>
    <t>Lokacija:</t>
  </si>
  <si>
    <t>O921</t>
  </si>
  <si>
    <t>Organizacijska klasifikacija: OOO2016998</t>
  </si>
  <si>
    <t>Izvor 2.1.1.</t>
  </si>
  <si>
    <t xml:space="preserve">Pozicija </t>
  </si>
  <si>
    <t>P0798</t>
  </si>
  <si>
    <t>Kapitalne donacije od ostalih subjekata izvan općeg proračuna</t>
  </si>
  <si>
    <t>P1106</t>
  </si>
  <si>
    <t>Tekuće pomoći od fizičkih osoba</t>
  </si>
  <si>
    <t>P1274</t>
  </si>
  <si>
    <t xml:space="preserve">Višak prihoda iz prethodne godine </t>
  </si>
  <si>
    <t>P0799</t>
  </si>
  <si>
    <t>Izvor 3.1.1.</t>
  </si>
  <si>
    <t>P0801</t>
  </si>
  <si>
    <t xml:space="preserve">Prihodi od prodaje </t>
  </si>
  <si>
    <t>P1178</t>
  </si>
  <si>
    <r>
      <t>Prihodi od pruženih usluga (</t>
    </r>
    <r>
      <rPr>
        <i/>
        <sz val="10"/>
        <color theme="3"/>
        <rFont val="Calibri"/>
        <family val="2"/>
        <charset val="238"/>
        <scheme val="minor"/>
      </rPr>
      <t>obraz.odraslih)</t>
    </r>
  </si>
  <si>
    <t>P0802</t>
  </si>
  <si>
    <r>
      <t>Ostali prihodi za posebne namjene -</t>
    </r>
    <r>
      <rPr>
        <sz val="10"/>
        <color theme="3"/>
        <rFont val="Calibri"/>
        <family val="2"/>
        <charset val="238"/>
        <scheme val="minor"/>
      </rPr>
      <t xml:space="preserve"> izrada duplikata svjedodžbi</t>
    </r>
  </si>
  <si>
    <t>P1275</t>
  </si>
  <si>
    <t>P0803</t>
  </si>
  <si>
    <t>Izvor 4.3.1.</t>
  </si>
  <si>
    <t>P0805</t>
  </si>
  <si>
    <t>P1276</t>
  </si>
  <si>
    <r>
      <t>Ostali nespomenuti prihodi po pos.propisima  (</t>
    </r>
    <r>
      <rPr>
        <i/>
        <sz val="10"/>
        <color theme="3"/>
        <rFont val="Calibri"/>
        <family val="2"/>
        <charset val="238"/>
        <scheme val="minor"/>
      </rPr>
      <t>refundacije za sportska natjecanja, crveni križ</t>
    </r>
    <r>
      <rPr>
        <sz val="10"/>
        <color theme="1"/>
        <rFont val="Calibri"/>
        <family val="2"/>
        <charset val="238"/>
        <scheme val="minor"/>
      </rPr>
      <t>)</t>
    </r>
  </si>
  <si>
    <t>P0806</t>
  </si>
  <si>
    <t>Tek.pomoći od HZZ za osposobljavanje bez zasnivanja radnog odnosa</t>
  </si>
  <si>
    <t>P0807</t>
  </si>
  <si>
    <t>Izvor 5.2.1.</t>
  </si>
  <si>
    <t xml:space="preserve">MINISTARSTVO </t>
  </si>
  <si>
    <t>Kapitalne pomoći iz državnog proračuna pror. korisnicima proračuna jLP(R)</t>
  </si>
  <si>
    <t>P1248</t>
  </si>
  <si>
    <t>P0810</t>
  </si>
  <si>
    <t>P0809</t>
  </si>
  <si>
    <t>Izvor 5.4.1.</t>
  </si>
  <si>
    <t>Pomoći nenadležnog proračuna - JLS /Grad Oroslavje/</t>
  </si>
  <si>
    <t>P0812</t>
  </si>
  <si>
    <t>Izvor 5.7.1.</t>
  </si>
  <si>
    <t>DRŽ.PRORAČUN - PRIJENOS SREDSTAVA EU</t>
  </si>
  <si>
    <t>P0815</t>
  </si>
  <si>
    <t>Kamate na depozite po viđenju</t>
  </si>
  <si>
    <t>P1277</t>
  </si>
  <si>
    <t xml:space="preserve">Višak prihoda iz prethodne godine  </t>
  </si>
  <si>
    <t>Program:</t>
  </si>
  <si>
    <t>Organizacijska klasifikacija: OO72016998</t>
  </si>
  <si>
    <t>102KZ02</t>
  </si>
  <si>
    <t xml:space="preserve">      RASHODI IZ DECENTRALIZIRANIH I IZVORNIH SREDSTAVA KZŽ</t>
  </si>
  <si>
    <t>Ostali rashodi za službena putovanja (dnevnice, prijevozni i ostali troškovi,cestarina)</t>
  </si>
  <si>
    <t>R3036</t>
  </si>
  <si>
    <t>R3037</t>
  </si>
  <si>
    <t>R3038</t>
  </si>
  <si>
    <t>R3039</t>
  </si>
  <si>
    <t>R3040</t>
  </si>
  <si>
    <t>R3041</t>
  </si>
  <si>
    <r>
      <t>Ostali materijal i sirovine (</t>
    </r>
    <r>
      <rPr>
        <i/>
        <sz val="10"/>
        <color theme="3"/>
        <rFont val="Calibri"/>
        <family val="2"/>
        <charset val="238"/>
        <scheme val="minor"/>
      </rPr>
      <t>nastavni materijal za sve struke)</t>
    </r>
  </si>
  <si>
    <t>R3042</t>
  </si>
  <si>
    <t>R3043</t>
  </si>
  <si>
    <t>R3044</t>
  </si>
  <si>
    <t>R3045</t>
  </si>
  <si>
    <t>R3047</t>
  </si>
  <si>
    <t>R3048</t>
  </si>
  <si>
    <t>R3049</t>
  </si>
  <si>
    <t>R3050</t>
  </si>
  <si>
    <t>Usluge telefona, telefaksa, interneta</t>
  </si>
  <si>
    <t>R3051</t>
  </si>
  <si>
    <t>R3052</t>
  </si>
  <si>
    <t>R3053</t>
  </si>
  <si>
    <t>R3054</t>
  </si>
  <si>
    <t>R3055</t>
  </si>
  <si>
    <r>
      <t>Ostale komunalne usluge (</t>
    </r>
    <r>
      <rPr>
        <i/>
        <sz val="10"/>
        <color theme="3"/>
        <rFont val="Calibri"/>
        <family val="2"/>
        <charset val="238"/>
        <scheme val="minor"/>
      </rPr>
      <t>voda, smeće, dimnjač., dezinsekc.i deratiz., zbrinjavanje opasnog otpada</t>
    </r>
    <r>
      <rPr>
        <sz val="10"/>
        <color theme="1"/>
        <rFont val="Calibri"/>
        <family val="2"/>
        <charset val="238"/>
        <scheme val="minor"/>
      </rPr>
      <t>)</t>
    </r>
  </si>
  <si>
    <t>R3056</t>
  </si>
  <si>
    <r>
      <t>Ostale najamnine i zakupnine (</t>
    </r>
    <r>
      <rPr>
        <i/>
        <sz val="10"/>
        <color theme="3"/>
        <rFont val="Calibri"/>
        <family val="2"/>
        <charset val="238"/>
        <scheme val="minor"/>
      </rPr>
      <t>za nastavu TZK i Praktičnu nastavu</t>
    </r>
    <r>
      <rPr>
        <sz val="10"/>
        <color theme="1"/>
        <rFont val="Calibri"/>
        <family val="2"/>
        <charset val="238"/>
        <scheme val="minor"/>
      </rPr>
      <t>)</t>
    </r>
  </si>
  <si>
    <t>R3057</t>
  </si>
  <si>
    <t>R3058</t>
  </si>
  <si>
    <t>Ostale zdravstvene usluge</t>
  </si>
  <si>
    <t>R3059</t>
  </si>
  <si>
    <t>Autorski honorari</t>
  </si>
  <si>
    <t>R3060</t>
  </si>
  <si>
    <t>R3061</t>
  </si>
  <si>
    <t>R3062</t>
  </si>
  <si>
    <t>R3063</t>
  </si>
  <si>
    <t>R3064</t>
  </si>
  <si>
    <r>
      <t>Ostale nespomenute usluge (</t>
    </r>
    <r>
      <rPr>
        <i/>
        <sz val="10"/>
        <color theme="3"/>
        <rFont val="Calibri"/>
        <family val="2"/>
        <charset val="238"/>
        <scheme val="minor"/>
      </rPr>
      <t>provjera diploma i sl.)</t>
    </r>
  </si>
  <si>
    <t>R3065</t>
  </si>
  <si>
    <t>Naknade trošk.osobama izvan radnog odnosa</t>
  </si>
  <si>
    <t>R3066</t>
  </si>
  <si>
    <t>R3067</t>
  </si>
  <si>
    <t>R3068</t>
  </si>
  <si>
    <t>R3069</t>
  </si>
  <si>
    <t>R3070</t>
  </si>
  <si>
    <t>R3071</t>
  </si>
  <si>
    <t>R3072</t>
  </si>
  <si>
    <t>R3073</t>
  </si>
  <si>
    <t>Zatezne kamate iz posl.  odnosa i drugo</t>
  </si>
  <si>
    <t>R3074</t>
  </si>
  <si>
    <t>R3075</t>
  </si>
  <si>
    <t>R3198</t>
  </si>
  <si>
    <t>R3199</t>
  </si>
  <si>
    <t>Izvorna županijska sredstva za investicijske radove i opremu</t>
  </si>
  <si>
    <t>Rash.za nabavu dugotr.nef.imovine</t>
  </si>
  <si>
    <t>Usluge tekućeg i investicijskog održavanja</t>
  </si>
  <si>
    <t xml:space="preserve">KZŽ - izvorna sredstva po posebnim zahtjevima </t>
  </si>
  <si>
    <t>Plaće, ostali rashodi, doprinosi PUN (Baltazar 4)</t>
  </si>
  <si>
    <t xml:space="preserve">Naknade za prijevoz na posao i s posla za PUN </t>
  </si>
  <si>
    <t xml:space="preserve">Ostali materijal za potrebe redovnog poslovanja </t>
  </si>
  <si>
    <t>Naknada za rad e-tehničara</t>
  </si>
  <si>
    <t>RASHODI IZ DOPUNSKIH SREDSTAVA /NENADLEŽNI PRORAČUN,                                            VLASTITI I OSTALI PRIHODI/</t>
  </si>
  <si>
    <t>J011003A102002</t>
  </si>
  <si>
    <t>Ostali materijal i dijelovi za tek. i inv. održavanje</t>
  </si>
  <si>
    <t>R5138</t>
  </si>
  <si>
    <t>R5139</t>
  </si>
  <si>
    <t xml:space="preserve">Ostali nespomenuti rashodi poslovanja </t>
  </si>
  <si>
    <t>R4471</t>
  </si>
  <si>
    <t>R5140</t>
  </si>
  <si>
    <t>Manjak prihoda poslovanja</t>
  </si>
  <si>
    <t>R4821</t>
  </si>
  <si>
    <t>VLASTITI PRIHODI i kamate</t>
  </si>
  <si>
    <t>R4472</t>
  </si>
  <si>
    <t>R4473</t>
  </si>
  <si>
    <t>Stručna literatura</t>
  </si>
  <si>
    <t>R6729</t>
  </si>
  <si>
    <t xml:space="preserve">Ostali materijal i sirovine </t>
  </si>
  <si>
    <t>R4474</t>
  </si>
  <si>
    <t xml:space="preserve">Sitni inventar   </t>
  </si>
  <si>
    <t>R4475</t>
  </si>
  <si>
    <t>R4476</t>
  </si>
  <si>
    <t>Poštarina (pisma, tiskanice i sl.)</t>
  </si>
  <si>
    <t>R4477</t>
  </si>
  <si>
    <r>
      <t xml:space="preserve">Ostale </t>
    </r>
    <r>
      <rPr>
        <b/>
        <sz val="10"/>
        <color theme="1"/>
        <rFont val="Calibri"/>
        <family val="2"/>
        <charset val="238"/>
        <scheme val="minor"/>
      </rPr>
      <t xml:space="preserve">usluge </t>
    </r>
    <r>
      <rPr>
        <sz val="10"/>
        <color theme="1"/>
        <rFont val="Calibri"/>
        <family val="2"/>
        <charset val="238"/>
        <scheme val="minor"/>
      </rPr>
      <t xml:space="preserve">tek. i investicijskog održavanja </t>
    </r>
  </si>
  <si>
    <t>R4478</t>
  </si>
  <si>
    <t>R4479</t>
  </si>
  <si>
    <t>R4480</t>
  </si>
  <si>
    <t>R4481</t>
  </si>
  <si>
    <t>Usluge pri registraciji prijevoznih sredstava</t>
  </si>
  <si>
    <t>R6730</t>
  </si>
  <si>
    <t>Naknade ostalih troškova osobama izvan radnog odnosa</t>
  </si>
  <si>
    <t>R6731</t>
  </si>
  <si>
    <t>Premije osiguranja prijevoznih sredstava</t>
  </si>
  <si>
    <t>R6732</t>
  </si>
  <si>
    <t>R6733</t>
  </si>
  <si>
    <t>R5141</t>
  </si>
  <si>
    <t>Upravne, adm., javnobilj.i ostale pristojbe i naknade</t>
  </si>
  <si>
    <t>R5142</t>
  </si>
  <si>
    <t>Usluge banaka</t>
  </si>
  <si>
    <t>R6734</t>
  </si>
  <si>
    <r>
      <t>Ostali nespomenuti rashodi poslovanja (</t>
    </r>
    <r>
      <rPr>
        <i/>
        <sz val="8"/>
        <color theme="3" tint="-0.499984740745262"/>
        <rFont val="Calibri"/>
        <family val="2"/>
        <charset val="238"/>
        <scheme val="minor"/>
      </rPr>
      <t>dana jamstva i sl...)</t>
    </r>
  </si>
  <si>
    <t>R6735</t>
  </si>
  <si>
    <t>R4482</t>
  </si>
  <si>
    <t>R4483</t>
  </si>
  <si>
    <t>R4865</t>
  </si>
  <si>
    <r>
      <t>POSEBNE NAMJENE (</t>
    </r>
    <r>
      <rPr>
        <b/>
        <i/>
        <sz val="10"/>
        <color theme="3"/>
        <rFont val="Calibri"/>
        <family val="2"/>
        <charset val="238"/>
        <scheme val="minor"/>
      </rPr>
      <t>uplate učenika za izlete, duplik.svjed., refund.sportskih natjec., HZZ-osposobljavanje</t>
    </r>
    <r>
      <rPr>
        <b/>
        <sz val="10"/>
        <color theme="1"/>
        <rFont val="Calibri"/>
        <family val="2"/>
        <charset val="238"/>
        <scheme val="minor"/>
      </rPr>
      <t>)</t>
    </r>
  </si>
  <si>
    <t>R4484</t>
  </si>
  <si>
    <t>R4485</t>
  </si>
  <si>
    <t>R4486</t>
  </si>
  <si>
    <t xml:space="preserve">Naknade ostalih troškova osobama izvan radnog odnosa </t>
  </si>
  <si>
    <t>R4487</t>
  </si>
  <si>
    <t xml:space="preserve">Naknade za rad povjerenstva i druge slične naknade za rad </t>
  </si>
  <si>
    <t>R5143</t>
  </si>
  <si>
    <t>R4488</t>
  </si>
  <si>
    <t>R4912</t>
  </si>
  <si>
    <r>
      <t xml:space="preserve">MINISTARSTVO  / </t>
    </r>
    <r>
      <rPr>
        <i/>
        <sz val="10"/>
        <color theme="3"/>
        <rFont val="Calibri"/>
        <family val="2"/>
        <charset val="238"/>
        <scheme val="minor"/>
      </rPr>
      <t>ostalo- mentorstvo, ref. natjecanja</t>
    </r>
    <r>
      <rPr>
        <b/>
        <sz val="10"/>
        <color theme="1"/>
        <rFont val="Calibri"/>
        <family val="2"/>
        <charset val="238"/>
        <scheme val="minor"/>
      </rPr>
      <t>/</t>
    </r>
  </si>
  <si>
    <t>R6486</t>
  </si>
  <si>
    <t>Ostali nenavedeni rashodi za nezaposlene</t>
  </si>
  <si>
    <t>R6487</t>
  </si>
  <si>
    <t>Doprinosi za mirovinsko osiguranje</t>
  </si>
  <si>
    <t>R6488</t>
  </si>
  <si>
    <t>Doprinosi za zdravstveno osiguranje</t>
  </si>
  <si>
    <t>R6489</t>
  </si>
  <si>
    <t>Ostali rashodi za sl. putovanja</t>
  </si>
  <si>
    <t>R4490</t>
  </si>
  <si>
    <t>Novčana naknada poslodavca zbog nezapošljavanja osoba s invaliditetom</t>
  </si>
  <si>
    <t>R6490</t>
  </si>
  <si>
    <t>R5144</t>
  </si>
  <si>
    <t>R6237</t>
  </si>
  <si>
    <t>R6736</t>
  </si>
  <si>
    <t>R5934</t>
  </si>
  <si>
    <t>R6236</t>
  </si>
  <si>
    <t>R4952</t>
  </si>
  <si>
    <t>R4492</t>
  </si>
  <si>
    <t>Stručni ispiti</t>
  </si>
  <si>
    <t>Nastavni materijal</t>
  </si>
  <si>
    <t>R6738</t>
  </si>
  <si>
    <t>R4493</t>
  </si>
  <si>
    <t>R4494</t>
  </si>
  <si>
    <t>Naknade ostalih troškova osobama izvan rad.odnosa</t>
  </si>
  <si>
    <t>R5933</t>
  </si>
  <si>
    <t>R4495</t>
  </si>
  <si>
    <t>R4496</t>
  </si>
  <si>
    <t>R4497</t>
  </si>
  <si>
    <t>R5489</t>
  </si>
  <si>
    <t>R6737</t>
  </si>
  <si>
    <t>R4498</t>
  </si>
  <si>
    <t>Knjige u školskoj knjižnici</t>
  </si>
  <si>
    <t>R4499</t>
  </si>
  <si>
    <t>R4997</t>
  </si>
  <si>
    <t>TEK. POMOĆI IZ DRŽANOG PROR. TEMELJEM PRIJENOSA EU SREDSTAVA</t>
  </si>
  <si>
    <t>R4500</t>
  </si>
  <si>
    <t>R4501</t>
  </si>
  <si>
    <t>R4502</t>
  </si>
  <si>
    <t>R4503</t>
  </si>
  <si>
    <t>R5932</t>
  </si>
  <si>
    <t>Premije osiguranja zaposlenika</t>
  </si>
  <si>
    <t>R6743</t>
  </si>
  <si>
    <t>R6742</t>
  </si>
  <si>
    <t>R4504</t>
  </si>
  <si>
    <t>R6739</t>
  </si>
  <si>
    <t>R6740</t>
  </si>
  <si>
    <t>R5009</t>
  </si>
  <si>
    <t xml:space="preserve"> 4- plaće i naknade PUN (Baltazar 4)</t>
  </si>
  <si>
    <t xml:space="preserve"> 3 - ostali prihodi /refundacije za natjecanja, Novig.pr.</t>
  </si>
  <si>
    <t xml:space="preserve">                           Natalija Mučnjak, prof.</t>
  </si>
  <si>
    <t>Fin.plan za 2021.</t>
  </si>
  <si>
    <r>
      <t>Tek. pomoći prorač. korisn. iz prorač. koji im nije nadležan  (mentorstvo,ref.drž.natjec.,financ.aktiva za žup.voditelje, izletnina, plaće,</t>
    </r>
    <r>
      <rPr>
        <i/>
        <sz val="10"/>
        <color theme="1"/>
        <rFont val="Calibri"/>
        <family val="2"/>
        <charset val="238"/>
        <scheme val="minor"/>
      </rPr>
      <t xml:space="preserve"> presude</t>
    </r>
    <r>
      <rPr>
        <sz val="10"/>
        <color theme="1"/>
        <rFont val="Calibri"/>
        <family val="2"/>
        <charset val="238"/>
        <scheme val="minor"/>
      </rPr>
      <t>)</t>
    </r>
  </si>
  <si>
    <t>Refundacije natjecanja i ostali opći primici</t>
  </si>
  <si>
    <t>R6949</t>
  </si>
  <si>
    <t>Pomoćni i sanitetski materijal (Nastavni materijal)</t>
  </si>
  <si>
    <t>R6950</t>
  </si>
  <si>
    <t>R6951</t>
  </si>
  <si>
    <t>R6953</t>
  </si>
  <si>
    <t>Računala i računalna oprema</t>
  </si>
  <si>
    <t>R6955</t>
  </si>
  <si>
    <t>Uredski namještaj</t>
  </si>
  <si>
    <t>R6956</t>
  </si>
  <si>
    <t>R6958</t>
  </si>
  <si>
    <t>RR6959</t>
  </si>
  <si>
    <t>R6957</t>
  </si>
  <si>
    <t>Motoni benzin i dizel gorivo</t>
  </si>
  <si>
    <t>R6961</t>
  </si>
  <si>
    <t xml:space="preserve">                    Voditeljica računovodstva:</t>
  </si>
  <si>
    <t xml:space="preserve">                          Sanja Borovec, mag. oec.</t>
  </si>
  <si>
    <t xml:space="preserve">                                      Predsjednik Školskog odbora:</t>
  </si>
  <si>
    <t xml:space="preserve">                                     Vjekoslav Jozić, mag.ing.stroj.</t>
  </si>
  <si>
    <t xml:space="preserve">Tekuće pomoći iz DP temeljem prijenosa EU sredstava (Erasmus +) </t>
  </si>
  <si>
    <t>OBRAČUN FINANCIJSKOG PLANA ZA I - XII 2021. GODINE</t>
  </si>
  <si>
    <t>KLASA: 400-02/22-01/01</t>
  </si>
  <si>
    <t>U Oroslavju,  _________________ 2022.</t>
  </si>
  <si>
    <t>URBROJ: 2140-89-04-22-1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</si>
</sst>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3"/>
      <name val="Calibri"/>
      <family val="2"/>
      <charset val="238"/>
      <scheme val="minor"/>
    </font>
    <font>
      <b/>
      <i/>
      <sz val="10"/>
      <color theme="3"/>
      <name val="Calibri"/>
      <family val="2"/>
      <charset val="238"/>
      <scheme val="minor"/>
    </font>
    <font>
      <i/>
      <sz val="9"/>
      <color theme="3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3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8"/>
      <color theme="3" tint="-0.499984740745262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gray0625"/>
    </fill>
    <fill>
      <patternFill patternType="gray0625"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B9C"/>
      </patternFill>
    </fill>
  </fills>
  <borders count="32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1" fillId="10" borderId="0" applyNumberFormat="0" applyBorder="0" applyAlignment="0" applyProtection="0"/>
  </cellStyleXfs>
  <cellXfs count="233">
    <xf numFmtId="0" fontId="0" fillId="0" borderId="0" xfId="0"/>
    <xf numFmtId="0" fontId="2" fillId="0" borderId="0" xfId="0" applyFont="1"/>
    <xf numFmtId="0" fontId="2" fillId="0" borderId="7" xfId="0" applyFont="1" applyBorder="1" applyAlignment="1">
      <alignment wrapText="1"/>
    </xf>
    <xf numFmtId="0" fontId="4" fillId="5" borderId="8" xfId="0" applyFont="1" applyFill="1" applyBorder="1" applyAlignment="1">
      <alignment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vertical="center"/>
    </xf>
    <xf numFmtId="0" fontId="4" fillId="5" borderId="8" xfId="0" applyFont="1" applyFill="1" applyBorder="1"/>
    <xf numFmtId="0" fontId="0" fillId="3" borderId="0" xfId="0" applyFill="1"/>
    <xf numFmtId="0" fontId="3" fillId="0" borderId="0" xfId="0" applyFont="1"/>
    <xf numFmtId="0" fontId="7" fillId="0" borderId="0" xfId="0" applyFont="1"/>
    <xf numFmtId="0" fontId="2" fillId="3" borderId="7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/>
    <xf numFmtId="4" fontId="1" fillId="0" borderId="8" xfId="0" applyNumberFormat="1" applyFont="1" applyBorder="1"/>
    <xf numFmtId="0" fontId="2" fillId="3" borderId="8" xfId="0" applyFont="1" applyFill="1" applyBorder="1" applyAlignment="1">
      <alignment horizontal="left" wrapText="1"/>
    </xf>
    <xf numFmtId="0" fontId="2" fillId="0" borderId="7" xfId="0" applyFont="1" applyBorder="1" applyAlignment="1">
      <alignment vertical="center" wrapText="1"/>
    </xf>
    <xf numFmtId="0" fontId="2" fillId="0" borderId="5" xfId="0" applyFont="1" applyBorder="1" applyAlignment="1">
      <alignment wrapText="1"/>
    </xf>
    <xf numFmtId="0" fontId="2" fillId="0" borderId="8" xfId="0" applyFont="1" applyBorder="1"/>
    <xf numFmtId="0" fontId="2" fillId="0" borderId="7" xfId="0" applyFont="1" applyBorder="1"/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0" fillId="0" borderId="16" xfId="0" applyBorder="1"/>
    <xf numFmtId="0" fontId="0" fillId="0" borderId="8" xfId="0" applyBorder="1"/>
    <xf numFmtId="4" fontId="1" fillId="0" borderId="0" xfId="0" applyNumberFormat="1" applyFont="1"/>
    <xf numFmtId="4" fontId="0" fillId="0" borderId="0" xfId="0" applyNumberFormat="1"/>
    <xf numFmtId="4" fontId="1" fillId="0" borderId="5" xfId="0" applyNumberFormat="1" applyFont="1" applyBorder="1"/>
    <xf numFmtId="0" fontId="2" fillId="0" borderId="5" xfId="0" applyFont="1" applyBorder="1"/>
    <xf numFmtId="0" fontId="2" fillId="0" borderId="7" xfId="0" applyFont="1" applyBorder="1" applyAlignment="1">
      <alignment vertical="center"/>
    </xf>
    <xf numFmtId="0" fontId="14" fillId="0" borderId="0" xfId="0" applyFont="1"/>
    <xf numFmtId="0" fontId="0" fillId="7" borderId="0" xfId="0" applyFill="1"/>
    <xf numFmtId="0" fontId="1" fillId="8" borderId="21" xfId="0" applyFont="1" applyFill="1" applyBorder="1"/>
    <xf numFmtId="0" fontId="0" fillId="8" borderId="21" xfId="0" applyFill="1" applyBorder="1" applyAlignment="1">
      <alignment horizontal="center"/>
    </xf>
    <xf numFmtId="0" fontId="4" fillId="9" borderId="16" xfId="0" applyFont="1" applyFill="1" applyBorder="1" applyAlignment="1">
      <alignment horizontal="left" vertical="center"/>
    </xf>
    <xf numFmtId="0" fontId="4" fillId="9" borderId="8" xfId="0" applyFont="1" applyFill="1" applyBorder="1" applyAlignment="1">
      <alignment horizontal="left" vertical="center" shrinkToFit="1"/>
    </xf>
    <xf numFmtId="0" fontId="4" fillId="9" borderId="1" xfId="0" applyFont="1" applyFill="1" applyBorder="1" applyAlignment="1">
      <alignment horizontal="center" shrinkToFit="1"/>
    </xf>
    <xf numFmtId="0" fontId="1" fillId="0" borderId="17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4" fillId="9" borderId="8" xfId="0" applyFont="1" applyFill="1" applyBorder="1" applyAlignment="1">
      <alignment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wrapText="1"/>
    </xf>
    <xf numFmtId="0" fontId="1" fillId="0" borderId="5" xfId="0" applyFont="1" applyBorder="1" applyAlignment="1">
      <alignment vertical="center"/>
    </xf>
    <xf numFmtId="0" fontId="16" fillId="0" borderId="3" xfId="0" applyFont="1" applyBorder="1" applyAlignment="1">
      <alignment horizontal="left" vertical="center"/>
    </xf>
    <xf numFmtId="0" fontId="4" fillId="3" borderId="24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8" borderId="0" xfId="0" applyFill="1"/>
    <xf numFmtId="0" fontId="0" fillId="8" borderId="0" xfId="0" applyFill="1" applyAlignment="1">
      <alignment horizontal="left"/>
    </xf>
    <xf numFmtId="0" fontId="4" fillId="4" borderId="16" xfId="0" applyFont="1" applyFill="1" applyBorder="1"/>
    <xf numFmtId="0" fontId="1" fillId="6" borderId="8" xfId="0" applyFont="1" applyFill="1" applyBorder="1" applyAlignment="1">
      <alignment horizontal="left"/>
    </xf>
    <xf numFmtId="0" fontId="1" fillId="0" borderId="8" xfId="0" applyFont="1" applyBorder="1" applyAlignment="1">
      <alignment horizontal="center" vertical="center"/>
    </xf>
    <xf numFmtId="0" fontId="1" fillId="6" borderId="8" xfId="0" applyFont="1" applyFill="1" applyBorder="1" applyAlignment="1">
      <alignment horizontal="left" wrapText="1"/>
    </xf>
    <xf numFmtId="0" fontId="1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15" fillId="0" borderId="0" xfId="0" applyNumberFormat="1" applyFont="1"/>
    <xf numFmtId="0" fontId="4" fillId="4" borderId="16" xfId="0" applyFont="1" applyFill="1" applyBorder="1" applyAlignment="1">
      <alignment vertical="center"/>
    </xf>
    <xf numFmtId="0" fontId="4" fillId="5" borderId="8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4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2" fillId="0" borderId="16" xfId="0" applyFont="1" applyBorder="1" applyAlignment="1">
      <alignment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wrapText="1"/>
    </xf>
    <xf numFmtId="4" fontId="15" fillId="0" borderId="0" xfId="0" applyNumberFormat="1" applyFont="1" applyAlignment="1">
      <alignment horizontal="right"/>
    </xf>
    <xf numFmtId="0" fontId="0" fillId="0" borderId="14" xfId="0" applyBorder="1"/>
    <xf numFmtId="0" fontId="0" fillId="2" borderId="14" xfId="0" applyFill="1" applyBorder="1"/>
    <xf numFmtId="0" fontId="2" fillId="4" borderId="6" xfId="0" applyFont="1" applyFill="1" applyBorder="1"/>
    <xf numFmtId="0" fontId="1" fillId="5" borderId="6" xfId="0" applyFont="1" applyFill="1" applyBorder="1"/>
    <xf numFmtId="0" fontId="0" fillId="0" borderId="8" xfId="0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0" fillId="0" borderId="18" xfId="0" applyBorder="1"/>
    <xf numFmtId="0" fontId="4" fillId="5" borderId="5" xfId="0" applyFont="1" applyFill="1" applyBorder="1"/>
    <xf numFmtId="0" fontId="0" fillId="0" borderId="20" xfId="0" applyBorder="1" applyAlignment="1">
      <alignment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8" borderId="16" xfId="0" applyFill="1" applyBorder="1" applyAlignment="1">
      <alignment horizontal="left" vertical="center" wrapText="1"/>
    </xf>
    <xf numFmtId="0" fontId="1" fillId="5" borderId="6" xfId="0" applyFont="1" applyFill="1" applyBorder="1" applyAlignment="1">
      <alignment vertical="center"/>
    </xf>
    <xf numFmtId="0" fontId="2" fillId="0" borderId="16" xfId="0" applyFont="1" applyBorder="1"/>
    <xf numFmtId="0" fontId="1" fillId="5" borderId="8" xfId="0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2" fillId="0" borderId="6" xfId="0" applyFont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2" fillId="0" borderId="17" xfId="0" applyFont="1" applyBorder="1" applyAlignment="1">
      <alignment wrapText="1"/>
    </xf>
    <xf numFmtId="0" fontId="2" fillId="0" borderId="18" xfId="0" applyFont="1" applyBorder="1"/>
    <xf numFmtId="4" fontId="3" fillId="0" borderId="0" xfId="0" applyNumberFormat="1" applyFont="1"/>
    <xf numFmtId="4" fontId="7" fillId="0" borderId="0" xfId="0" applyNumberFormat="1" applyFont="1"/>
    <xf numFmtId="4" fontId="8" fillId="0" borderId="5" xfId="0" applyNumberFormat="1" applyFont="1" applyFill="1" applyBorder="1" applyAlignment="1">
      <alignment horizontal="center"/>
    </xf>
    <xf numFmtId="4" fontId="8" fillId="0" borderId="7" xfId="0" applyNumberFormat="1" applyFont="1" applyFill="1" applyBorder="1" applyAlignment="1">
      <alignment horizontal="center"/>
    </xf>
    <xf numFmtId="0" fontId="0" fillId="3" borderId="16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4" fontId="1" fillId="0" borderId="7" xfId="0" applyNumberFormat="1" applyFont="1" applyBorder="1"/>
    <xf numFmtId="4" fontId="0" fillId="0" borderId="8" xfId="0" applyNumberFormat="1" applyBorder="1"/>
    <xf numFmtId="4" fontId="0" fillId="8" borderId="0" xfId="0" applyNumberFormat="1" applyFill="1"/>
    <xf numFmtId="4" fontId="0" fillId="8" borderId="2" xfId="0" applyNumberFormat="1" applyFill="1" applyBorder="1"/>
    <xf numFmtId="4" fontId="0" fillId="8" borderId="1" xfId="0" applyNumberFormat="1" applyFill="1" applyBorder="1"/>
    <xf numFmtId="4" fontId="1" fillId="5" borderId="30" xfId="0" applyNumberFormat="1" applyFont="1" applyFill="1" applyBorder="1"/>
    <xf numFmtId="4" fontId="0" fillId="5" borderId="30" xfId="0" applyNumberFormat="1" applyFill="1" applyBorder="1"/>
    <xf numFmtId="4" fontId="1" fillId="0" borderId="30" xfId="0" applyNumberFormat="1" applyFont="1" applyBorder="1"/>
    <xf numFmtId="4" fontId="0" fillId="0" borderId="30" xfId="0" applyNumberFormat="1" applyBorder="1"/>
    <xf numFmtId="4" fontId="1" fillId="5" borderId="8" xfId="0" applyNumberFormat="1" applyFont="1" applyFill="1" applyBorder="1"/>
    <xf numFmtId="4" fontId="0" fillId="5" borderId="8" xfId="0" applyNumberFormat="1" applyFill="1" applyBorder="1"/>
    <xf numFmtId="4" fontId="13" fillId="10" borderId="8" xfId="1" applyNumberFormat="1" applyFont="1" applyBorder="1"/>
    <xf numFmtId="4" fontId="1" fillId="8" borderId="8" xfId="0" applyNumberFormat="1" applyFont="1" applyFill="1" applyBorder="1"/>
    <xf numFmtId="4" fontId="0" fillId="8" borderId="8" xfId="0" applyNumberFormat="1" applyFill="1" applyBorder="1"/>
    <xf numFmtId="4" fontId="1" fillId="8" borderId="0" xfId="0" applyNumberFormat="1" applyFont="1" applyFill="1"/>
    <xf numFmtId="4" fontId="0" fillId="8" borderId="29" xfId="0" applyNumberFormat="1" applyFill="1" applyBorder="1"/>
    <xf numFmtId="4" fontId="0" fillId="8" borderId="21" xfId="0" applyNumberFormat="1" applyFill="1" applyBorder="1"/>
    <xf numFmtId="4" fontId="1" fillId="8" borderId="15" xfId="0" applyNumberFormat="1" applyFont="1" applyFill="1" applyBorder="1"/>
    <xf numFmtId="4" fontId="0" fillId="8" borderId="15" xfId="0" applyNumberFormat="1" applyFill="1" applyBorder="1"/>
    <xf numFmtId="4" fontId="0" fillId="8" borderId="22" xfId="0" applyNumberFormat="1" applyFill="1" applyBorder="1"/>
    <xf numFmtId="4" fontId="1" fillId="4" borderId="8" xfId="0" applyNumberFormat="1" applyFont="1" applyFill="1" applyBorder="1"/>
    <xf numFmtId="4" fontId="0" fillId="4" borderId="8" xfId="0" applyNumberFormat="1" applyFill="1" applyBorder="1"/>
    <xf numFmtId="4" fontId="1" fillId="8" borderId="14" xfId="0" applyNumberFormat="1" applyFont="1" applyFill="1" applyBorder="1"/>
    <xf numFmtId="4" fontId="0" fillId="8" borderId="14" xfId="0" applyNumberFormat="1" applyFill="1" applyBorder="1"/>
    <xf numFmtId="0" fontId="4" fillId="4" borderId="8" xfId="0" applyFont="1" applyFill="1" applyBorder="1" applyAlignment="1">
      <alignment wrapText="1"/>
    </xf>
    <xf numFmtId="0" fontId="1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1" fillId="3" borderId="0" xfId="0" applyFont="1" applyFill="1"/>
    <xf numFmtId="0" fontId="10" fillId="0" borderId="0" xfId="0" applyFont="1"/>
    <xf numFmtId="4" fontId="10" fillId="0" borderId="0" xfId="0" applyNumberFormat="1" applyFont="1"/>
    <xf numFmtId="0" fontId="0" fillId="0" borderId="0" xfId="0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4" fontId="1" fillId="0" borderId="6" xfId="0" applyNumberFormat="1" applyFont="1" applyBorder="1"/>
    <xf numFmtId="0" fontId="4" fillId="4" borderId="20" xfId="0" applyFont="1" applyFill="1" applyBorder="1" applyAlignment="1">
      <alignment vertical="center"/>
    </xf>
    <xf numFmtId="0" fontId="0" fillId="8" borderId="21" xfId="0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8" fillId="3" borderId="11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vertical="center"/>
    </xf>
    <xf numFmtId="0" fontId="4" fillId="5" borderId="16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2" fillId="0" borderId="6" xfId="0" applyFont="1" applyBorder="1" applyAlignment="1">
      <alignment vertical="center" wrapText="1"/>
    </xf>
    <xf numFmtId="0" fontId="11" fillId="0" borderId="0" xfId="0" applyFont="1" applyAlignment="1">
      <alignment horizontal="left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18" fillId="0" borderId="24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left" vertical="center" wrapText="1"/>
    </xf>
    <xf numFmtId="0" fontId="0" fillId="8" borderId="22" xfId="0" applyFill="1" applyBorder="1" applyAlignment="1">
      <alignment horizontal="left" vertical="center"/>
    </xf>
    <xf numFmtId="0" fontId="0" fillId="8" borderId="23" xfId="0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/>
    </xf>
    <xf numFmtId="0" fontId="0" fillId="8" borderId="1" xfId="0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 wrapText="1"/>
    </xf>
    <xf numFmtId="0" fontId="19" fillId="3" borderId="24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7" borderId="0" xfId="0" applyFill="1" applyAlignment="1">
      <alignment horizontal="center" vertical="center"/>
    </xf>
    <xf numFmtId="0" fontId="0" fillId="5" borderId="0" xfId="0" applyFill="1" applyAlignment="1">
      <alignment horizontal="left"/>
    </xf>
    <xf numFmtId="0" fontId="0" fillId="0" borderId="0" xfId="0" applyAlignment="1">
      <alignment horizontal="center"/>
    </xf>
    <xf numFmtId="4" fontId="1" fillId="0" borderId="6" xfId="0" applyNumberFormat="1" applyFont="1" applyBorder="1" applyAlignment="1">
      <alignment horizontal="center"/>
    </xf>
    <xf numFmtId="0" fontId="0" fillId="8" borderId="0" xfId="0" applyFill="1" applyAlignment="1">
      <alignment horizontal="left"/>
    </xf>
    <xf numFmtId="0" fontId="1" fillId="8" borderId="7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0" fillId="8" borderId="25" xfId="0" applyFill="1" applyBorder="1" applyAlignment="1">
      <alignment horizontal="left"/>
    </xf>
    <xf numFmtId="0" fontId="0" fillId="8" borderId="26" xfId="0" applyFill="1" applyBorder="1" applyAlignment="1">
      <alignment horizontal="left"/>
    </xf>
    <xf numFmtId="0" fontId="0" fillId="8" borderId="2" xfId="0" applyFill="1" applyBorder="1" applyAlignment="1">
      <alignment horizontal="left"/>
    </xf>
    <xf numFmtId="0" fontId="0" fillId="8" borderId="19" xfId="0" applyFill="1" applyBorder="1" applyAlignment="1">
      <alignment horizontal="left"/>
    </xf>
    <xf numFmtId="0" fontId="0" fillId="8" borderId="0" xfId="0" applyFill="1" applyBorder="1" applyAlignment="1">
      <alignment horizontal="left"/>
    </xf>
    <xf numFmtId="0" fontId="0" fillId="8" borderId="13" xfId="0" applyFill="1" applyBorder="1" applyAlignment="1">
      <alignment horizontal="left"/>
    </xf>
  </cellXfs>
  <cellStyles count="2">
    <cellStyle name="Neutralno" xfId="1" builtinId="2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01DAA-F431-4181-A04C-CDB49687E05E}">
  <dimension ref="A1:G235"/>
  <sheetViews>
    <sheetView tabSelected="1" zoomScaleNormal="100" workbookViewId="0">
      <selection activeCell="A4" sqref="A4:B4"/>
    </sheetView>
  </sheetViews>
  <sheetFormatPr defaultRowHeight="15" x14ac:dyDescent="0.25"/>
  <cols>
    <col min="1" max="1" width="8.7109375" customWidth="1"/>
    <col min="2" max="2" width="45.7109375" customWidth="1"/>
    <col min="3" max="3" width="7.140625" style="134" customWidth="1"/>
    <col min="4" max="4" width="15.7109375" customWidth="1"/>
    <col min="5" max="5" width="13.42578125" style="25" customWidth="1"/>
    <col min="6" max="6" width="9.28515625" style="95" customWidth="1"/>
    <col min="7" max="7" width="8.85546875" style="95" customWidth="1"/>
  </cols>
  <sheetData>
    <row r="1" spans="1:7" ht="15.75" x14ac:dyDescent="0.25">
      <c r="A1" t="s">
        <v>50</v>
      </c>
      <c r="B1" s="1"/>
      <c r="C1" s="139" t="s">
        <v>49</v>
      </c>
      <c r="D1" s="9"/>
      <c r="E1" s="95"/>
    </row>
    <row r="2" spans="1:7" ht="10.5" customHeight="1" x14ac:dyDescent="0.25">
      <c r="B2" s="1"/>
      <c r="C2" s="140"/>
      <c r="D2" s="9"/>
      <c r="E2" s="95"/>
    </row>
    <row r="3" spans="1:7" s="29" customFormat="1" x14ac:dyDescent="0.25">
      <c r="A3" s="131" t="s">
        <v>323</v>
      </c>
      <c r="B3" s="131"/>
      <c r="C3" s="141"/>
      <c r="D3" s="132"/>
      <c r="E3" s="133"/>
      <c r="F3" s="133"/>
      <c r="G3" s="133"/>
    </row>
    <row r="4" spans="1:7" s="29" customFormat="1" x14ac:dyDescent="0.25">
      <c r="A4" s="190" t="s">
        <v>325</v>
      </c>
      <c r="B4" s="190"/>
      <c r="C4" s="141"/>
      <c r="D4" s="132"/>
      <c r="E4" s="133"/>
      <c r="F4" s="133"/>
      <c r="G4" s="133"/>
    </row>
    <row r="5" spans="1:7" x14ac:dyDescent="0.25">
      <c r="B5" s="12"/>
      <c r="C5" s="140"/>
      <c r="D5" s="10" t="s">
        <v>47</v>
      </c>
      <c r="E5" s="96"/>
    </row>
    <row r="6" spans="1:7" x14ac:dyDescent="0.25">
      <c r="A6" s="8"/>
      <c r="B6" s="13" t="s">
        <v>322</v>
      </c>
      <c r="C6" s="140"/>
      <c r="D6" s="10"/>
      <c r="E6" s="96"/>
    </row>
    <row r="7" spans="1:7" ht="18" customHeight="1" x14ac:dyDescent="0.25">
      <c r="B7" s="1"/>
      <c r="C7" s="140"/>
      <c r="D7" s="9"/>
      <c r="E7" s="95"/>
    </row>
    <row r="8" spans="1:7" x14ac:dyDescent="0.25">
      <c r="D8" s="220" t="s">
        <v>65</v>
      </c>
      <c r="E8" s="25" t="s">
        <v>66</v>
      </c>
    </row>
    <row r="9" spans="1:7" x14ac:dyDescent="0.25">
      <c r="A9" s="221"/>
      <c r="B9" s="221"/>
      <c r="D9" s="220"/>
      <c r="E9" s="25" t="s">
        <v>67</v>
      </c>
      <c r="F9" s="96"/>
    </row>
    <row r="10" spans="1:7" x14ac:dyDescent="0.25">
      <c r="D10" s="220"/>
      <c r="E10" s="25" t="s">
        <v>68</v>
      </c>
      <c r="F10" s="96"/>
    </row>
    <row r="12" spans="1:7" x14ac:dyDescent="0.25">
      <c r="A12" s="191" t="s">
        <v>69</v>
      </c>
      <c r="B12" s="193" t="s">
        <v>0</v>
      </c>
      <c r="C12" s="195" t="s">
        <v>70</v>
      </c>
      <c r="D12" s="26" t="s">
        <v>71</v>
      </c>
      <c r="E12" s="204" t="s">
        <v>52</v>
      </c>
      <c r="F12" s="97" t="s">
        <v>56</v>
      </c>
      <c r="G12" s="97" t="s">
        <v>51</v>
      </c>
    </row>
    <row r="13" spans="1:7" x14ac:dyDescent="0.25">
      <c r="A13" s="192"/>
      <c r="B13" s="194"/>
      <c r="C13" s="196"/>
      <c r="D13" s="102" t="s">
        <v>300</v>
      </c>
      <c r="E13" s="205"/>
      <c r="F13" s="98"/>
      <c r="G13" s="98" t="s">
        <v>54</v>
      </c>
    </row>
    <row r="14" spans="1:7" ht="19.5" customHeight="1" x14ac:dyDescent="0.25">
      <c r="A14" s="31">
        <v>6</v>
      </c>
      <c r="B14" s="32" t="s">
        <v>1</v>
      </c>
      <c r="C14" s="225" t="s">
        <v>75</v>
      </c>
      <c r="D14" s="114">
        <v>9161484</v>
      </c>
      <c r="E14" s="114">
        <f>E31+E33</f>
        <v>8489213.75</v>
      </c>
      <c r="F14" s="115">
        <f>SUM(E14/D14)</f>
        <v>0.9266199395207152</v>
      </c>
      <c r="G14" s="115">
        <f>SUM(E14/D14)*100</f>
        <v>92.661993952071526</v>
      </c>
    </row>
    <row r="15" spans="1:7" ht="19.5" customHeight="1" x14ac:dyDescent="0.25">
      <c r="A15" s="30" t="s">
        <v>73</v>
      </c>
      <c r="B15" t="s">
        <v>74</v>
      </c>
      <c r="C15" s="225"/>
      <c r="D15" s="114">
        <v>1074458</v>
      </c>
      <c r="E15" s="114">
        <f>E31</f>
        <v>726817.56</v>
      </c>
      <c r="F15" s="115">
        <f t="shared" ref="F15:F62" si="0">SUM(E15/D15)</f>
        <v>0.67645041499993486</v>
      </c>
      <c r="G15" s="115">
        <f t="shared" ref="G15:G62" si="1">SUM(E15/D15)*100</f>
        <v>67.645041499993482</v>
      </c>
    </row>
    <row r="16" spans="1:7" ht="15.75" customHeight="1" x14ac:dyDescent="0.25">
      <c r="A16" s="224" t="s">
        <v>76</v>
      </c>
      <c r="B16" s="224"/>
      <c r="C16" s="225"/>
      <c r="D16" s="14"/>
      <c r="E16" s="103"/>
      <c r="F16" s="103"/>
      <c r="G16" s="103"/>
    </row>
    <row r="17" spans="1:7" ht="15.75" customHeight="1" x14ac:dyDescent="0.25">
      <c r="A17" s="208" t="s">
        <v>77</v>
      </c>
      <c r="B17" s="209"/>
      <c r="C17" s="226"/>
      <c r="D17" s="14"/>
      <c r="E17" s="103"/>
      <c r="F17" s="103"/>
      <c r="G17" s="103"/>
    </row>
    <row r="18" spans="1:7" ht="18.75" customHeight="1" x14ac:dyDescent="0.25">
      <c r="A18" s="33" t="s">
        <v>3</v>
      </c>
      <c r="B18" s="34" t="s">
        <v>78</v>
      </c>
      <c r="C18" s="35" t="s">
        <v>75</v>
      </c>
      <c r="D18" s="113">
        <v>691366</v>
      </c>
      <c r="E18" s="113">
        <f>E19+E20</f>
        <v>691366</v>
      </c>
      <c r="F18" s="113">
        <f t="shared" si="0"/>
        <v>1</v>
      </c>
      <c r="G18" s="113">
        <f t="shared" si="1"/>
        <v>100</v>
      </c>
    </row>
    <row r="19" spans="1:7" ht="25.5" customHeight="1" x14ac:dyDescent="0.25">
      <c r="A19" s="36">
        <v>671110</v>
      </c>
      <c r="B19" s="37" t="s">
        <v>79</v>
      </c>
      <c r="C19" s="142"/>
      <c r="D19" s="14">
        <v>642366</v>
      </c>
      <c r="E19" s="103">
        <v>650127.38</v>
      </c>
      <c r="F19" s="103">
        <f t="shared" si="0"/>
        <v>1.0120824887992204</v>
      </c>
      <c r="G19" s="103">
        <f t="shared" si="1"/>
        <v>101.20824887992204</v>
      </c>
    </row>
    <row r="20" spans="1:7" ht="24" customHeight="1" x14ac:dyDescent="0.25">
      <c r="A20" s="38">
        <v>671210</v>
      </c>
      <c r="B20" s="37" t="s">
        <v>46</v>
      </c>
      <c r="C20" s="143"/>
      <c r="D20" s="14">
        <v>49000</v>
      </c>
      <c r="E20" s="103">
        <v>41238.620000000003</v>
      </c>
      <c r="F20" s="103">
        <f t="shared" si="0"/>
        <v>0.8416044897959184</v>
      </c>
      <c r="G20" s="103">
        <f t="shared" si="1"/>
        <v>84.160448979591834</v>
      </c>
    </row>
    <row r="21" spans="1:7" ht="15.75" customHeight="1" x14ac:dyDescent="0.25">
      <c r="A21" s="38"/>
      <c r="B21" s="39" t="s">
        <v>80</v>
      </c>
      <c r="C21" s="40" t="s">
        <v>75</v>
      </c>
      <c r="D21" s="113">
        <v>691366</v>
      </c>
      <c r="E21" s="113">
        <f>SUM(E19:E20)</f>
        <v>691366</v>
      </c>
      <c r="F21" s="113">
        <f t="shared" si="0"/>
        <v>1</v>
      </c>
      <c r="G21" s="113">
        <f t="shared" si="1"/>
        <v>100</v>
      </c>
    </row>
    <row r="22" spans="1:7" ht="27.75" customHeight="1" x14ac:dyDescent="0.25">
      <c r="A22" s="197">
        <v>671211</v>
      </c>
      <c r="B22" s="41" t="s">
        <v>81</v>
      </c>
      <c r="C22" s="142"/>
      <c r="D22" s="14">
        <v>100000</v>
      </c>
      <c r="E22" s="14">
        <v>0</v>
      </c>
      <c r="F22" s="103">
        <f t="shared" si="0"/>
        <v>0</v>
      </c>
      <c r="G22" s="103">
        <f t="shared" si="1"/>
        <v>0</v>
      </c>
    </row>
    <row r="23" spans="1:7" ht="27.75" customHeight="1" x14ac:dyDescent="0.25">
      <c r="A23" s="197"/>
      <c r="B23" s="37" t="s">
        <v>82</v>
      </c>
      <c r="C23" s="142"/>
      <c r="D23" s="14">
        <v>145000</v>
      </c>
      <c r="E23" s="103">
        <v>0</v>
      </c>
      <c r="F23" s="103">
        <f t="shared" si="0"/>
        <v>0</v>
      </c>
      <c r="G23" s="103">
        <f t="shared" si="1"/>
        <v>0</v>
      </c>
    </row>
    <row r="24" spans="1:7" ht="20.100000000000001" customHeight="1" x14ac:dyDescent="0.25">
      <c r="A24" s="198"/>
      <c r="B24" s="37" t="s">
        <v>46</v>
      </c>
      <c r="C24" s="143"/>
      <c r="D24" s="14">
        <v>100000</v>
      </c>
      <c r="E24" s="103">
        <v>0</v>
      </c>
      <c r="F24" s="103">
        <f t="shared" si="0"/>
        <v>0</v>
      </c>
      <c r="G24" s="103">
        <f t="shared" si="1"/>
        <v>0</v>
      </c>
    </row>
    <row r="25" spans="1:7" ht="20.100000000000001" customHeight="1" x14ac:dyDescent="0.25">
      <c r="A25" s="38"/>
      <c r="B25" s="39" t="s">
        <v>83</v>
      </c>
      <c r="C25" s="40"/>
      <c r="D25" s="113">
        <v>345000</v>
      </c>
      <c r="E25" s="113">
        <v>0</v>
      </c>
      <c r="F25" s="113">
        <f t="shared" si="0"/>
        <v>0</v>
      </c>
      <c r="G25" s="113">
        <f t="shared" si="1"/>
        <v>0</v>
      </c>
    </row>
    <row r="26" spans="1:7" ht="20.100000000000001" customHeight="1" x14ac:dyDescent="0.25">
      <c r="A26" s="42"/>
      <c r="B26" s="39" t="s">
        <v>84</v>
      </c>
      <c r="C26" s="40"/>
      <c r="D26" s="113">
        <f>D21+D25</f>
        <v>1036366</v>
      </c>
      <c r="E26" s="113">
        <f>E21+E25</f>
        <v>691366</v>
      </c>
      <c r="F26" s="113">
        <f t="shared" si="0"/>
        <v>0.66710602238977346</v>
      </c>
      <c r="G26" s="113">
        <f t="shared" si="1"/>
        <v>66.710602238977344</v>
      </c>
    </row>
    <row r="27" spans="1:7" ht="20.100000000000001" customHeight="1" x14ac:dyDescent="0.25">
      <c r="A27" s="199">
        <v>67111</v>
      </c>
      <c r="B27" s="126" t="s">
        <v>85</v>
      </c>
      <c r="C27" s="144"/>
      <c r="D27" s="122">
        <v>38092</v>
      </c>
      <c r="E27" s="122">
        <f>E28+E29+E30</f>
        <v>35451.56</v>
      </c>
      <c r="F27" s="123">
        <f t="shared" si="0"/>
        <v>0.93068255801743138</v>
      </c>
      <c r="G27" s="123">
        <f t="shared" si="1"/>
        <v>93.068255801743135</v>
      </c>
    </row>
    <row r="28" spans="1:7" ht="27.75" customHeight="1" x14ac:dyDescent="0.25">
      <c r="A28" s="197"/>
      <c r="B28" s="5" t="s">
        <v>298</v>
      </c>
      <c r="C28" s="142"/>
      <c r="D28" s="14">
        <v>5000</v>
      </c>
      <c r="E28" s="103">
        <v>4145</v>
      </c>
      <c r="F28" s="103">
        <f t="shared" si="0"/>
        <v>0.82899999999999996</v>
      </c>
      <c r="G28" s="103">
        <f t="shared" si="1"/>
        <v>82.899999999999991</v>
      </c>
    </row>
    <row r="29" spans="1:7" ht="21" customHeight="1" x14ac:dyDescent="0.25">
      <c r="A29" s="197"/>
      <c r="B29" s="5" t="s">
        <v>86</v>
      </c>
      <c r="C29" s="142"/>
      <c r="D29" s="14">
        <v>9600</v>
      </c>
      <c r="E29" s="103">
        <v>9600</v>
      </c>
      <c r="F29" s="103">
        <f t="shared" si="0"/>
        <v>1</v>
      </c>
      <c r="G29" s="103">
        <f t="shared" si="1"/>
        <v>100</v>
      </c>
    </row>
    <row r="30" spans="1:7" ht="18.75" customHeight="1" x14ac:dyDescent="0.25">
      <c r="A30" s="198"/>
      <c r="B30" s="5" t="s">
        <v>297</v>
      </c>
      <c r="C30" s="142"/>
      <c r="D30" s="14">
        <v>23492</v>
      </c>
      <c r="E30" s="103">
        <v>21706.560000000001</v>
      </c>
      <c r="F30" s="103">
        <f t="shared" si="0"/>
        <v>0.92399795675123453</v>
      </c>
      <c r="G30" s="103">
        <f t="shared" si="1"/>
        <v>92.399795675123457</v>
      </c>
    </row>
    <row r="31" spans="1:7" ht="24" customHeight="1" x14ac:dyDescent="0.25">
      <c r="A31" s="200" t="s">
        <v>87</v>
      </c>
      <c r="B31" s="201"/>
      <c r="C31" s="145"/>
      <c r="D31" s="14">
        <f>D26+D27</f>
        <v>1074458</v>
      </c>
      <c r="E31" s="14">
        <f>E21+E25+E27</f>
        <v>726817.56</v>
      </c>
      <c r="F31" s="103">
        <f t="shared" si="0"/>
        <v>0.67645041499993486</v>
      </c>
      <c r="G31" s="103">
        <f t="shared" si="1"/>
        <v>67.645041499993482</v>
      </c>
    </row>
    <row r="32" spans="1:7" ht="14.25" customHeight="1" x14ac:dyDescent="0.25">
      <c r="A32" s="43"/>
      <c r="B32" s="43"/>
      <c r="C32" s="146"/>
      <c r="D32" s="14"/>
      <c r="E32" s="103"/>
      <c r="F32" s="103"/>
      <c r="G32" s="103"/>
    </row>
    <row r="33" spans="1:7" ht="24" customHeight="1" x14ac:dyDescent="0.25">
      <c r="A33" s="44" t="s">
        <v>88</v>
      </c>
      <c r="B33" s="45"/>
      <c r="C33" s="147" t="s">
        <v>72</v>
      </c>
      <c r="D33" s="114">
        <f>D36+D41+D47+D53+D57+D59+D31</f>
        <v>9161484</v>
      </c>
      <c r="E33" s="114">
        <f>E36+E41+E47+E53+E57+E59</f>
        <v>7762396.1900000004</v>
      </c>
      <c r="F33" s="115">
        <f t="shared" si="0"/>
        <v>0.84728589713194946</v>
      </c>
      <c r="G33" s="115">
        <f t="shared" si="1"/>
        <v>84.72858971319495</v>
      </c>
    </row>
    <row r="34" spans="1:7" ht="15.75" customHeight="1" x14ac:dyDescent="0.25">
      <c r="A34" s="30" t="s">
        <v>89</v>
      </c>
      <c r="B34" s="46">
        <v>1023115</v>
      </c>
      <c r="C34" s="202" t="s">
        <v>90</v>
      </c>
      <c r="D34" s="14"/>
      <c r="E34" s="103"/>
      <c r="F34" s="103"/>
      <c r="G34" s="103"/>
    </row>
    <row r="35" spans="1:7" ht="15.75" customHeight="1" x14ac:dyDescent="0.25">
      <c r="A35" s="47" t="s">
        <v>91</v>
      </c>
      <c r="B35" s="48"/>
      <c r="C35" s="203"/>
      <c r="D35" s="14"/>
      <c r="E35" s="103"/>
      <c r="F35" s="103"/>
      <c r="G35" s="103"/>
    </row>
    <row r="36" spans="1:7" ht="19.5" customHeight="1" x14ac:dyDescent="0.25">
      <c r="A36" s="49" t="s">
        <v>92</v>
      </c>
      <c r="B36" s="50" t="s">
        <v>4</v>
      </c>
      <c r="C36" s="148" t="s">
        <v>93</v>
      </c>
      <c r="D36" s="111">
        <f>SUM(D37:D40)</f>
        <v>21650</v>
      </c>
      <c r="E36" s="111">
        <f>E37+E38+E39+E40</f>
        <v>9650</v>
      </c>
      <c r="F36" s="112">
        <f t="shared" si="0"/>
        <v>0.44572748267898382</v>
      </c>
      <c r="G36" s="112">
        <f t="shared" si="1"/>
        <v>44.572748267898383</v>
      </c>
    </row>
    <row r="37" spans="1:7" ht="26.1" customHeight="1" x14ac:dyDescent="0.25">
      <c r="A37" s="130">
        <v>66314</v>
      </c>
      <c r="B37" s="15" t="s">
        <v>64</v>
      </c>
      <c r="C37" s="99" t="s">
        <v>94</v>
      </c>
      <c r="D37" s="14">
        <v>6300</v>
      </c>
      <c r="E37" s="103">
        <v>8300</v>
      </c>
      <c r="F37" s="103">
        <f t="shared" si="0"/>
        <v>1.3174603174603174</v>
      </c>
      <c r="G37" s="103">
        <f t="shared" si="1"/>
        <v>131.74603174603175</v>
      </c>
    </row>
    <row r="38" spans="1:7" ht="26.1" customHeight="1" x14ac:dyDescent="0.25">
      <c r="A38" s="51">
        <v>66324</v>
      </c>
      <c r="B38" s="15" t="s">
        <v>95</v>
      </c>
      <c r="C38" s="99" t="s">
        <v>96</v>
      </c>
      <c r="D38" s="14">
        <v>0</v>
      </c>
      <c r="E38" s="103">
        <v>0</v>
      </c>
      <c r="F38" s="103" t="e">
        <f t="shared" si="0"/>
        <v>#DIV/0!</v>
      </c>
      <c r="G38" s="103" t="e">
        <f t="shared" si="1"/>
        <v>#DIV/0!</v>
      </c>
    </row>
    <row r="39" spans="1:7" ht="26.1" customHeight="1" x14ac:dyDescent="0.25">
      <c r="A39" s="127">
        <v>66311</v>
      </c>
      <c r="B39" s="15" t="s">
        <v>97</v>
      </c>
      <c r="C39" s="100" t="s">
        <v>98</v>
      </c>
      <c r="D39" s="14">
        <v>1350</v>
      </c>
      <c r="E39" s="103">
        <v>1350</v>
      </c>
      <c r="F39" s="103">
        <f t="shared" si="0"/>
        <v>1</v>
      </c>
      <c r="G39" s="103">
        <f t="shared" si="1"/>
        <v>100</v>
      </c>
    </row>
    <row r="40" spans="1:7" ht="24" customHeight="1" x14ac:dyDescent="0.25">
      <c r="A40" s="127">
        <v>92211</v>
      </c>
      <c r="B40" s="11" t="s">
        <v>99</v>
      </c>
      <c r="C40" s="100" t="s">
        <v>100</v>
      </c>
      <c r="D40" s="14">
        <v>14000</v>
      </c>
      <c r="E40" s="103">
        <v>0</v>
      </c>
      <c r="F40" s="103">
        <f t="shared" si="0"/>
        <v>0</v>
      </c>
      <c r="G40" s="103">
        <f t="shared" si="1"/>
        <v>0</v>
      </c>
    </row>
    <row r="41" spans="1:7" ht="18" customHeight="1" x14ac:dyDescent="0.25">
      <c r="A41" s="49" t="s">
        <v>101</v>
      </c>
      <c r="B41" s="52" t="s">
        <v>5</v>
      </c>
      <c r="C41" s="148" t="s">
        <v>93</v>
      </c>
      <c r="D41" s="111">
        <f>SUM(D42:D46)</f>
        <v>160000</v>
      </c>
      <c r="E41" s="111">
        <f>E42+E43+E44+E45+E46</f>
        <v>67009.709999999992</v>
      </c>
      <c r="F41" s="112">
        <f t="shared" si="0"/>
        <v>0.41881068749999995</v>
      </c>
      <c r="G41" s="112">
        <f t="shared" si="1"/>
        <v>41.881068749999997</v>
      </c>
    </row>
    <row r="42" spans="1:7" ht="24" customHeight="1" x14ac:dyDescent="0.25">
      <c r="A42" s="53">
        <v>64132</v>
      </c>
      <c r="B42" s="54" t="s">
        <v>2</v>
      </c>
      <c r="C42" s="55" t="s">
        <v>102</v>
      </c>
      <c r="D42" s="14">
        <v>500</v>
      </c>
      <c r="E42" s="103">
        <v>359.71</v>
      </c>
      <c r="F42" s="103">
        <f t="shared" si="0"/>
        <v>0.71941999999999995</v>
      </c>
      <c r="G42" s="103">
        <f t="shared" si="1"/>
        <v>71.941999999999993</v>
      </c>
    </row>
    <row r="43" spans="1:7" ht="27" customHeight="1" x14ac:dyDescent="0.25">
      <c r="A43" s="51">
        <v>66142</v>
      </c>
      <c r="B43" s="6" t="s">
        <v>103</v>
      </c>
      <c r="C43" s="101" t="s">
        <v>104</v>
      </c>
      <c r="D43" s="14">
        <v>0</v>
      </c>
      <c r="E43" s="103">
        <v>0</v>
      </c>
      <c r="F43" s="103" t="e">
        <f t="shared" si="0"/>
        <v>#DIV/0!</v>
      </c>
      <c r="G43" s="103" t="e">
        <f t="shared" si="1"/>
        <v>#DIV/0!</v>
      </c>
    </row>
    <row r="44" spans="1:7" ht="27" customHeight="1" x14ac:dyDescent="0.25">
      <c r="A44" s="56">
        <v>66151</v>
      </c>
      <c r="B44" s="2" t="s">
        <v>105</v>
      </c>
      <c r="C44" s="63" t="s">
        <v>106</v>
      </c>
      <c r="D44" s="14">
        <v>107500</v>
      </c>
      <c r="E44" s="103">
        <v>64800</v>
      </c>
      <c r="F44" s="103">
        <f t="shared" si="0"/>
        <v>0.60279069767441862</v>
      </c>
      <c r="G44" s="103">
        <f t="shared" si="1"/>
        <v>60.279069767441861</v>
      </c>
    </row>
    <row r="45" spans="1:7" ht="24" customHeight="1" x14ac:dyDescent="0.25">
      <c r="A45" s="51">
        <v>65268</v>
      </c>
      <c r="B45" s="5" t="s">
        <v>107</v>
      </c>
      <c r="C45" s="149" t="s">
        <v>108</v>
      </c>
      <c r="D45" s="14">
        <v>2000</v>
      </c>
      <c r="E45" s="103">
        <v>1850</v>
      </c>
      <c r="F45" s="103">
        <f t="shared" si="0"/>
        <v>0.92500000000000004</v>
      </c>
      <c r="G45" s="103">
        <f t="shared" si="1"/>
        <v>92.5</v>
      </c>
    </row>
    <row r="46" spans="1:7" ht="24" customHeight="1" x14ac:dyDescent="0.25">
      <c r="A46" s="57">
        <v>92211</v>
      </c>
      <c r="B46" s="4" t="s">
        <v>99</v>
      </c>
      <c r="C46" s="63" t="s">
        <v>109</v>
      </c>
      <c r="D46" s="14">
        <v>50000</v>
      </c>
      <c r="E46" s="103">
        <v>0</v>
      </c>
      <c r="F46" s="103">
        <f t="shared" si="0"/>
        <v>0</v>
      </c>
      <c r="G46" s="103">
        <f t="shared" si="1"/>
        <v>0</v>
      </c>
    </row>
    <row r="47" spans="1:7" ht="23.25" customHeight="1" x14ac:dyDescent="0.25">
      <c r="A47" s="60" t="s">
        <v>110</v>
      </c>
      <c r="B47" s="61" t="s">
        <v>6</v>
      </c>
      <c r="C47" s="148" t="s">
        <v>93</v>
      </c>
      <c r="D47" s="111">
        <f>SUM(D48:D52)</f>
        <v>29000</v>
      </c>
      <c r="E47" s="111">
        <f>E48+E49+E50+E51+E52</f>
        <v>33080</v>
      </c>
      <c r="F47" s="112">
        <f t="shared" si="0"/>
        <v>1.1406896551724137</v>
      </c>
      <c r="G47" s="112">
        <f t="shared" si="1"/>
        <v>114.06896551724137</v>
      </c>
    </row>
    <row r="48" spans="1:7" ht="24" customHeight="1" x14ac:dyDescent="0.25">
      <c r="A48" s="62">
        <v>65268</v>
      </c>
      <c r="B48" s="5" t="s">
        <v>107</v>
      </c>
      <c r="C48" s="63" t="s">
        <v>111</v>
      </c>
      <c r="D48" s="14">
        <v>1000</v>
      </c>
      <c r="E48" s="103">
        <v>0</v>
      </c>
      <c r="F48" s="103">
        <f t="shared" si="0"/>
        <v>0</v>
      </c>
      <c r="G48" s="103">
        <f t="shared" si="1"/>
        <v>0</v>
      </c>
    </row>
    <row r="49" spans="1:7" ht="24" customHeight="1" x14ac:dyDescent="0.25">
      <c r="A49" s="51">
        <v>65264</v>
      </c>
      <c r="B49" s="5" t="s">
        <v>38</v>
      </c>
      <c r="C49" s="150" t="s">
        <v>112</v>
      </c>
      <c r="D49" s="14">
        <v>28000</v>
      </c>
      <c r="E49" s="103">
        <v>30430</v>
      </c>
      <c r="F49" s="103">
        <f t="shared" si="0"/>
        <v>1.0867857142857142</v>
      </c>
      <c r="G49" s="103">
        <f>SUM(E49/D49)*100</f>
        <v>108.67857142857143</v>
      </c>
    </row>
    <row r="50" spans="1:7" ht="26.25" customHeight="1" x14ac:dyDescent="0.25">
      <c r="A50" s="51">
        <v>65269</v>
      </c>
      <c r="B50" s="2" t="s">
        <v>113</v>
      </c>
      <c r="C50" s="150" t="s">
        <v>114</v>
      </c>
      <c r="D50" s="14">
        <v>0</v>
      </c>
      <c r="E50" s="103">
        <v>2650</v>
      </c>
      <c r="F50" s="103" t="e">
        <f>SUM(E50/D50)</f>
        <v>#DIV/0!</v>
      </c>
      <c r="G50" s="103" t="e">
        <f>SUM(E50/D50)*100</f>
        <v>#DIV/0!</v>
      </c>
    </row>
    <row r="51" spans="1:7" ht="26.25" customHeight="1" x14ac:dyDescent="0.25">
      <c r="A51" s="51">
        <v>63414</v>
      </c>
      <c r="B51" s="5" t="s">
        <v>115</v>
      </c>
      <c r="C51" s="151" t="s">
        <v>114</v>
      </c>
      <c r="D51" s="14">
        <v>0</v>
      </c>
      <c r="E51" s="103">
        <v>0</v>
      </c>
      <c r="F51" s="103" t="e">
        <f t="shared" si="0"/>
        <v>#DIV/0!</v>
      </c>
      <c r="G51" s="103" t="e">
        <f t="shared" si="1"/>
        <v>#DIV/0!</v>
      </c>
    </row>
    <row r="52" spans="1:7" ht="21" customHeight="1" x14ac:dyDescent="0.25">
      <c r="A52" s="57">
        <v>92211</v>
      </c>
      <c r="B52" s="4" t="s">
        <v>99</v>
      </c>
      <c r="C52" s="135" t="s">
        <v>116</v>
      </c>
      <c r="D52" s="14">
        <v>0</v>
      </c>
      <c r="E52" s="103">
        <v>0</v>
      </c>
      <c r="F52" s="103" t="e">
        <f t="shared" si="0"/>
        <v>#DIV/0!</v>
      </c>
      <c r="G52" s="103" t="e">
        <f t="shared" si="1"/>
        <v>#DIV/0!</v>
      </c>
    </row>
    <row r="53" spans="1:7" ht="23.25" customHeight="1" x14ac:dyDescent="0.25">
      <c r="A53" s="64" t="s">
        <v>117</v>
      </c>
      <c r="B53" s="61" t="s">
        <v>118</v>
      </c>
      <c r="C53" s="148" t="s">
        <v>93</v>
      </c>
      <c r="D53" s="111">
        <f>SUM(D54:D56)</f>
        <v>7400000</v>
      </c>
      <c r="E53" s="111">
        <f>E54+E55+E56</f>
        <v>7500887.9900000002</v>
      </c>
      <c r="F53" s="112">
        <f t="shared" si="0"/>
        <v>1.0136335121621622</v>
      </c>
      <c r="G53" s="112">
        <f t="shared" si="1"/>
        <v>101.36335121621623</v>
      </c>
    </row>
    <row r="54" spans="1:7" ht="42" customHeight="1" x14ac:dyDescent="0.25">
      <c r="A54" s="56">
        <v>63622</v>
      </c>
      <c r="B54" s="5" t="s">
        <v>119</v>
      </c>
      <c r="C54" s="63" t="s">
        <v>120</v>
      </c>
      <c r="D54" s="14">
        <v>1000</v>
      </c>
      <c r="E54" s="103">
        <v>0</v>
      </c>
      <c r="F54" s="103">
        <f t="shared" si="0"/>
        <v>0</v>
      </c>
      <c r="G54" s="103">
        <f t="shared" si="1"/>
        <v>0</v>
      </c>
    </row>
    <row r="55" spans="1:7" ht="24" customHeight="1" x14ac:dyDescent="0.25">
      <c r="A55" s="51">
        <v>92211</v>
      </c>
      <c r="B55" s="5" t="s">
        <v>99</v>
      </c>
      <c r="C55" s="63" t="s">
        <v>121</v>
      </c>
      <c r="D55" s="14">
        <v>6164.82</v>
      </c>
      <c r="E55" s="103">
        <v>0</v>
      </c>
      <c r="F55" s="103">
        <f t="shared" si="0"/>
        <v>0</v>
      </c>
      <c r="G55" s="103">
        <f t="shared" si="1"/>
        <v>0</v>
      </c>
    </row>
    <row r="56" spans="1:7" ht="42.75" customHeight="1" x14ac:dyDescent="0.25">
      <c r="A56" s="130">
        <v>63612</v>
      </c>
      <c r="B56" s="5" t="s">
        <v>301</v>
      </c>
      <c r="C56" s="63" t="s">
        <v>122</v>
      </c>
      <c r="D56" s="14">
        <v>7392835.1799999997</v>
      </c>
      <c r="E56" s="103">
        <v>7500887.9900000002</v>
      </c>
      <c r="F56" s="103">
        <f t="shared" si="0"/>
        <v>1.0146158824549907</v>
      </c>
      <c r="G56" s="103">
        <f t="shared" si="1"/>
        <v>101.46158824549907</v>
      </c>
    </row>
    <row r="57" spans="1:7" ht="24.75" customHeight="1" x14ac:dyDescent="0.25">
      <c r="A57" s="137" t="s">
        <v>123</v>
      </c>
      <c r="B57" s="61" t="s">
        <v>7</v>
      </c>
      <c r="C57" s="152" t="s">
        <v>93</v>
      </c>
      <c r="D57" s="111">
        <v>60000</v>
      </c>
      <c r="E57" s="111">
        <f>E58</f>
        <v>30000</v>
      </c>
      <c r="F57" s="112">
        <f t="shared" si="0"/>
        <v>0.5</v>
      </c>
      <c r="G57" s="112">
        <f t="shared" si="1"/>
        <v>50</v>
      </c>
    </row>
    <row r="58" spans="1:7" ht="24" customHeight="1" x14ac:dyDescent="0.25">
      <c r="A58" s="53">
        <v>63613</v>
      </c>
      <c r="B58" s="16" t="s">
        <v>124</v>
      </c>
      <c r="C58" s="58" t="s">
        <v>125</v>
      </c>
      <c r="D58" s="14">
        <v>60000</v>
      </c>
      <c r="E58" s="103">
        <v>30000</v>
      </c>
      <c r="F58" s="103">
        <f t="shared" si="0"/>
        <v>0.5</v>
      </c>
      <c r="G58" s="103">
        <f t="shared" si="1"/>
        <v>50</v>
      </c>
    </row>
    <row r="59" spans="1:7" ht="30.75" customHeight="1" x14ac:dyDescent="0.25">
      <c r="A59" s="65" t="s">
        <v>126</v>
      </c>
      <c r="B59" s="61" t="s">
        <v>127</v>
      </c>
      <c r="C59" s="153"/>
      <c r="D59" s="111">
        <f>SUM(D60:D62)</f>
        <v>416376</v>
      </c>
      <c r="E59" s="111">
        <f>E60+E61+E62</f>
        <v>121768.49</v>
      </c>
      <c r="F59" s="112">
        <f t="shared" si="0"/>
        <v>0.29244838799546563</v>
      </c>
      <c r="G59" s="112">
        <f t="shared" si="1"/>
        <v>29.244838799546564</v>
      </c>
    </row>
    <row r="60" spans="1:7" ht="30.75" customHeight="1" x14ac:dyDescent="0.25">
      <c r="A60" s="62">
        <v>63811</v>
      </c>
      <c r="B60" s="5" t="s">
        <v>321</v>
      </c>
      <c r="C60" s="154" t="s">
        <v>128</v>
      </c>
      <c r="D60" s="14">
        <v>15000</v>
      </c>
      <c r="E60" s="103">
        <v>121764.49</v>
      </c>
      <c r="F60" s="103">
        <f t="shared" si="0"/>
        <v>8.1176326666666672</v>
      </c>
      <c r="G60" s="103">
        <f t="shared" si="1"/>
        <v>811.76326666666671</v>
      </c>
    </row>
    <row r="61" spans="1:7" ht="30.75" customHeight="1" x14ac:dyDescent="0.25">
      <c r="A61" s="62">
        <v>64132</v>
      </c>
      <c r="B61" s="54" t="s">
        <v>129</v>
      </c>
      <c r="C61" s="155" t="s">
        <v>130</v>
      </c>
      <c r="D61" s="14">
        <v>5.94</v>
      </c>
      <c r="E61" s="103">
        <v>4</v>
      </c>
      <c r="F61" s="103">
        <f t="shared" si="0"/>
        <v>0.67340067340067333</v>
      </c>
      <c r="G61" s="103">
        <f t="shared" si="1"/>
        <v>67.340067340067336</v>
      </c>
    </row>
    <row r="62" spans="1:7" ht="24" customHeight="1" x14ac:dyDescent="0.25">
      <c r="A62" s="51">
        <v>92211</v>
      </c>
      <c r="B62" s="21" t="s">
        <v>131</v>
      </c>
      <c r="C62" s="156"/>
      <c r="D62" s="14">
        <v>401370.06</v>
      </c>
      <c r="E62" s="103">
        <v>0</v>
      </c>
      <c r="F62" s="103">
        <f t="shared" si="0"/>
        <v>0</v>
      </c>
      <c r="G62" s="103">
        <f t="shared" si="1"/>
        <v>0</v>
      </c>
    </row>
    <row r="63" spans="1:7" ht="18" customHeight="1" x14ac:dyDescent="0.25">
      <c r="A63" s="67"/>
      <c r="B63" s="68"/>
      <c r="C63" s="157"/>
      <c r="D63" s="69"/>
      <c r="E63" s="59"/>
      <c r="F63" s="25"/>
      <c r="G63" s="25"/>
    </row>
    <row r="64" spans="1:7" ht="18" customHeight="1" x14ac:dyDescent="0.25">
      <c r="A64" s="67"/>
      <c r="B64" s="68"/>
      <c r="C64" s="157"/>
      <c r="D64" s="69"/>
      <c r="E64" s="59"/>
      <c r="F64" s="25"/>
      <c r="G64" s="25"/>
    </row>
    <row r="65" spans="1:7" ht="15" customHeight="1" x14ac:dyDescent="0.25">
      <c r="A65" s="191" t="s">
        <v>69</v>
      </c>
      <c r="B65" s="193" t="s">
        <v>0</v>
      </c>
      <c r="C65" s="195" t="s">
        <v>70</v>
      </c>
      <c r="D65" s="26" t="s">
        <v>71</v>
      </c>
      <c r="E65" s="204" t="s">
        <v>52</v>
      </c>
      <c r="F65" s="97" t="s">
        <v>56</v>
      </c>
      <c r="G65" s="97" t="s">
        <v>51</v>
      </c>
    </row>
    <row r="66" spans="1:7" ht="15" customHeight="1" x14ac:dyDescent="0.25">
      <c r="A66" s="192"/>
      <c r="B66" s="194"/>
      <c r="C66" s="196"/>
      <c r="D66" s="136" t="s">
        <v>300</v>
      </c>
      <c r="E66" s="223"/>
      <c r="F66" s="98"/>
      <c r="G66" s="98" t="s">
        <v>54</v>
      </c>
    </row>
    <row r="67" spans="1:7" ht="24" customHeight="1" x14ac:dyDescent="0.25">
      <c r="A67" s="70">
        <v>3</v>
      </c>
      <c r="B67" s="71" t="s">
        <v>8</v>
      </c>
      <c r="C67" s="158" t="s">
        <v>72</v>
      </c>
      <c r="D67" s="116">
        <f>D71+D134+D143+D170+D178+D191+D209</f>
        <v>9161484</v>
      </c>
      <c r="E67" s="116">
        <f>E71+E130</f>
        <v>8420460.4000000004</v>
      </c>
      <c r="F67" s="117">
        <f t="shared" ref="F67:F115" si="2">SUM(E67/D67)</f>
        <v>0.91911533109701449</v>
      </c>
      <c r="G67" s="118">
        <f t="shared" ref="G67:G115" si="3">SUM(E67/D67)*100</f>
        <v>91.911533109701452</v>
      </c>
    </row>
    <row r="68" spans="1:7" ht="15.75" customHeight="1" x14ac:dyDescent="0.25">
      <c r="A68" s="47" t="s">
        <v>132</v>
      </c>
      <c r="B68" s="227" t="s">
        <v>74</v>
      </c>
      <c r="C68" s="227"/>
      <c r="D68" s="227"/>
      <c r="E68" s="227"/>
      <c r="F68" s="227"/>
      <c r="G68" s="228"/>
    </row>
    <row r="69" spans="1:7" ht="15.75" customHeight="1" x14ac:dyDescent="0.25">
      <c r="A69" s="231" t="s">
        <v>133</v>
      </c>
      <c r="B69" s="231"/>
      <c r="C69" s="231"/>
      <c r="D69" s="231"/>
      <c r="E69" s="231"/>
      <c r="F69" s="231"/>
      <c r="G69" s="232"/>
    </row>
    <row r="70" spans="1:7" ht="15.75" customHeight="1" x14ac:dyDescent="0.25">
      <c r="A70" s="47" t="s">
        <v>89</v>
      </c>
      <c r="B70" s="229" t="s">
        <v>134</v>
      </c>
      <c r="C70" s="229"/>
      <c r="D70" s="229"/>
      <c r="E70" s="229"/>
      <c r="F70" s="229"/>
      <c r="G70" s="230"/>
    </row>
    <row r="71" spans="1:7" ht="24" customHeight="1" x14ac:dyDescent="0.25">
      <c r="A71" s="213" t="s">
        <v>135</v>
      </c>
      <c r="B71" s="214"/>
      <c r="C71" s="159"/>
      <c r="D71" s="119">
        <v>1074458</v>
      </c>
      <c r="E71" s="119">
        <f>E72+E114</f>
        <v>726817.56</v>
      </c>
      <c r="F71" s="120">
        <f t="shared" si="2"/>
        <v>0.67645041499993486</v>
      </c>
      <c r="G71" s="121">
        <f t="shared" si="3"/>
        <v>67.645041499993482</v>
      </c>
    </row>
    <row r="72" spans="1:7" ht="24" customHeight="1" x14ac:dyDescent="0.25">
      <c r="A72" s="72" t="s">
        <v>3</v>
      </c>
      <c r="B72" s="73" t="s">
        <v>9</v>
      </c>
      <c r="C72" s="160" t="s">
        <v>75</v>
      </c>
      <c r="D72" s="111">
        <v>691366</v>
      </c>
      <c r="E72" s="111">
        <f>E73+E74+E75+E76+E77+E78+E79+E80+E81+E82+E83+E84+E85+E86+E87+E88+E89+E90+E91+E92+E93+E94+E95+E96+E97+E98+E99+E100+E101+E102+E103+E104+E105+E106+E107+E108+E109+E110+E111+E112+E113</f>
        <v>691366</v>
      </c>
      <c r="F72" s="112">
        <f t="shared" si="2"/>
        <v>1</v>
      </c>
      <c r="G72" s="112">
        <f t="shared" si="3"/>
        <v>100</v>
      </c>
    </row>
    <row r="73" spans="1:7" ht="24" customHeight="1" x14ac:dyDescent="0.25">
      <c r="A73" s="74">
        <v>321190</v>
      </c>
      <c r="B73" s="75" t="s">
        <v>136</v>
      </c>
      <c r="C73" s="161" t="s">
        <v>137</v>
      </c>
      <c r="D73" s="14">
        <v>10000</v>
      </c>
      <c r="E73" s="103">
        <v>9888.7000000000007</v>
      </c>
      <c r="F73" s="103">
        <f t="shared" si="2"/>
        <v>0.98887000000000003</v>
      </c>
      <c r="G73" s="103">
        <f t="shared" si="3"/>
        <v>98.887</v>
      </c>
    </row>
    <row r="74" spans="1:7" ht="24" customHeight="1" x14ac:dyDescent="0.25">
      <c r="A74" s="74">
        <v>321210</v>
      </c>
      <c r="B74" s="76" t="s">
        <v>10</v>
      </c>
      <c r="C74" s="101" t="s">
        <v>138</v>
      </c>
      <c r="D74" s="14">
        <v>230459</v>
      </c>
      <c r="E74" s="103">
        <f>236066.18+25642.65</f>
        <v>261708.83</v>
      </c>
      <c r="F74" s="103">
        <f t="shared" si="2"/>
        <v>1.1355982192060192</v>
      </c>
      <c r="G74" s="103">
        <f t="shared" si="3"/>
        <v>113.55982192060192</v>
      </c>
    </row>
    <row r="75" spans="1:7" ht="24" customHeight="1" x14ac:dyDescent="0.25">
      <c r="A75" s="77">
        <v>321310</v>
      </c>
      <c r="B75" s="78" t="s">
        <v>39</v>
      </c>
      <c r="C75" s="63" t="s">
        <v>139</v>
      </c>
      <c r="D75" s="14">
        <v>5000</v>
      </c>
      <c r="E75" s="103">
        <v>825</v>
      </c>
      <c r="F75" s="103">
        <f t="shared" si="2"/>
        <v>0.16500000000000001</v>
      </c>
      <c r="G75" s="103">
        <f t="shared" si="3"/>
        <v>16.5</v>
      </c>
    </row>
    <row r="76" spans="1:7" ht="24" customHeight="1" x14ac:dyDescent="0.25">
      <c r="A76" s="74">
        <v>321490</v>
      </c>
      <c r="B76" s="76" t="s">
        <v>57</v>
      </c>
      <c r="C76" s="101" t="s">
        <v>140</v>
      </c>
      <c r="D76" s="14">
        <v>0</v>
      </c>
      <c r="E76" s="103">
        <v>0</v>
      </c>
      <c r="F76" s="103" t="e">
        <f t="shared" si="2"/>
        <v>#DIV/0!</v>
      </c>
      <c r="G76" s="103" t="e">
        <f t="shared" si="3"/>
        <v>#DIV/0!</v>
      </c>
    </row>
    <row r="77" spans="1:7" ht="24" customHeight="1" x14ac:dyDescent="0.25">
      <c r="A77" s="74">
        <v>322110</v>
      </c>
      <c r="B77" s="78" t="s">
        <v>11</v>
      </c>
      <c r="C77" s="63" t="s">
        <v>141</v>
      </c>
      <c r="D77" s="14">
        <v>20000</v>
      </c>
      <c r="E77" s="103">
        <v>24685.67</v>
      </c>
      <c r="F77" s="103">
        <f t="shared" si="2"/>
        <v>1.2342834999999999</v>
      </c>
      <c r="G77" s="103">
        <f t="shared" si="3"/>
        <v>123.42834999999998</v>
      </c>
    </row>
    <row r="78" spans="1:7" ht="27" customHeight="1" x14ac:dyDescent="0.25">
      <c r="A78" s="74">
        <v>322190</v>
      </c>
      <c r="B78" s="78" t="s">
        <v>40</v>
      </c>
      <c r="C78" s="63" t="s">
        <v>142</v>
      </c>
      <c r="D78" s="14">
        <v>20707</v>
      </c>
      <c r="E78" s="103">
        <v>26320.01</v>
      </c>
      <c r="F78" s="103">
        <f t="shared" si="2"/>
        <v>1.2710682377939826</v>
      </c>
      <c r="G78" s="103">
        <f t="shared" si="3"/>
        <v>127.10682377939825</v>
      </c>
    </row>
    <row r="79" spans="1:7" ht="24" customHeight="1" x14ac:dyDescent="0.25">
      <c r="A79" s="74">
        <v>322290</v>
      </c>
      <c r="B79" s="75" t="s">
        <v>143</v>
      </c>
      <c r="C79" s="161" t="s">
        <v>144</v>
      </c>
      <c r="D79" s="14">
        <v>25000</v>
      </c>
      <c r="E79" s="103">
        <v>17499.990000000002</v>
      </c>
      <c r="F79" s="103">
        <f t="shared" si="2"/>
        <v>0.69999960000000006</v>
      </c>
      <c r="G79" s="103">
        <f t="shared" si="3"/>
        <v>69.999960000000002</v>
      </c>
    </row>
    <row r="80" spans="1:7" ht="24" customHeight="1" x14ac:dyDescent="0.25">
      <c r="A80" s="74">
        <v>322310</v>
      </c>
      <c r="B80" s="76" t="s">
        <v>12</v>
      </c>
      <c r="C80" s="101" t="s">
        <v>145</v>
      </c>
      <c r="D80" s="14">
        <v>39450</v>
      </c>
      <c r="E80" s="103">
        <v>33128.050000000003</v>
      </c>
      <c r="F80" s="103">
        <f t="shared" si="2"/>
        <v>0.83974778200253497</v>
      </c>
      <c r="G80" s="103">
        <f t="shared" si="3"/>
        <v>83.974778200253496</v>
      </c>
    </row>
    <row r="81" spans="1:7" ht="24" customHeight="1" x14ac:dyDescent="0.25">
      <c r="A81" s="74">
        <v>322330</v>
      </c>
      <c r="B81" s="76" t="s">
        <v>13</v>
      </c>
      <c r="C81" s="101" t="s">
        <v>146</v>
      </c>
      <c r="D81" s="14">
        <v>53000</v>
      </c>
      <c r="E81" s="103">
        <v>52911.9</v>
      </c>
      <c r="F81" s="103">
        <f t="shared" si="2"/>
        <v>0.99833773584905661</v>
      </c>
      <c r="G81" s="103">
        <f t="shared" si="3"/>
        <v>99.833773584905657</v>
      </c>
    </row>
    <row r="82" spans="1:7" ht="24" customHeight="1" x14ac:dyDescent="0.25">
      <c r="A82" s="74">
        <v>322340</v>
      </c>
      <c r="B82" s="76" t="s">
        <v>14</v>
      </c>
      <c r="C82" s="101" t="s">
        <v>147</v>
      </c>
      <c r="D82" s="14">
        <v>4000</v>
      </c>
      <c r="E82" s="103">
        <v>3439.38</v>
      </c>
      <c r="F82" s="103">
        <f t="shared" si="2"/>
        <v>0.85984500000000008</v>
      </c>
      <c r="G82" s="103">
        <f t="shared" si="3"/>
        <v>85.984500000000011</v>
      </c>
    </row>
    <row r="83" spans="1:7" ht="29.25" customHeight="1" x14ac:dyDescent="0.25">
      <c r="A83" s="77">
        <v>322440</v>
      </c>
      <c r="B83" s="78" t="s">
        <v>41</v>
      </c>
      <c r="C83" s="63" t="s">
        <v>148</v>
      </c>
      <c r="D83" s="14">
        <v>20000</v>
      </c>
      <c r="E83" s="103">
        <v>11334.25</v>
      </c>
      <c r="F83" s="103">
        <f t="shared" si="2"/>
        <v>0.56671249999999995</v>
      </c>
      <c r="G83" s="103">
        <f t="shared" si="3"/>
        <v>56.671249999999993</v>
      </c>
    </row>
    <row r="84" spans="1:7" ht="24" customHeight="1" x14ac:dyDescent="0.25">
      <c r="A84" s="74">
        <v>322510</v>
      </c>
      <c r="B84" s="76" t="s">
        <v>15</v>
      </c>
      <c r="C84" s="101" t="s">
        <v>149</v>
      </c>
      <c r="D84" s="14">
        <v>2000</v>
      </c>
      <c r="E84" s="103">
        <v>2273.0100000000002</v>
      </c>
      <c r="F84" s="103">
        <f t="shared" si="2"/>
        <v>1.1365050000000001</v>
      </c>
      <c r="G84" s="103">
        <f t="shared" si="3"/>
        <v>113.65050000000001</v>
      </c>
    </row>
    <row r="85" spans="1:7" ht="24" customHeight="1" x14ac:dyDescent="0.25">
      <c r="A85" s="74">
        <v>322520</v>
      </c>
      <c r="B85" s="76" t="s">
        <v>16</v>
      </c>
      <c r="C85" s="101" t="s">
        <v>150</v>
      </c>
      <c r="D85" s="14">
        <v>0</v>
      </c>
      <c r="E85" s="103">
        <v>0</v>
      </c>
      <c r="F85" s="103" t="e">
        <f t="shared" si="2"/>
        <v>#DIV/0!</v>
      </c>
      <c r="G85" s="103" t="e">
        <f t="shared" si="3"/>
        <v>#DIV/0!</v>
      </c>
    </row>
    <row r="86" spans="1:7" ht="24" customHeight="1" x14ac:dyDescent="0.25">
      <c r="A86" s="74">
        <v>322710</v>
      </c>
      <c r="B86" s="79" t="s">
        <v>17</v>
      </c>
      <c r="C86" s="162" t="s">
        <v>151</v>
      </c>
      <c r="D86" s="14">
        <v>1000</v>
      </c>
      <c r="E86" s="103">
        <v>238</v>
      </c>
      <c r="F86" s="103">
        <f t="shared" si="2"/>
        <v>0.23799999999999999</v>
      </c>
      <c r="G86" s="103">
        <f t="shared" si="3"/>
        <v>23.799999999999997</v>
      </c>
    </row>
    <row r="87" spans="1:7" ht="24" customHeight="1" x14ac:dyDescent="0.25">
      <c r="A87" s="74">
        <v>323110</v>
      </c>
      <c r="B87" s="76" t="s">
        <v>152</v>
      </c>
      <c r="C87" s="101" t="s">
        <v>153</v>
      </c>
      <c r="D87" s="14">
        <v>24000</v>
      </c>
      <c r="E87" s="103">
        <v>25209.58</v>
      </c>
      <c r="F87" s="103">
        <f t="shared" si="2"/>
        <v>1.0503991666666668</v>
      </c>
      <c r="G87" s="103">
        <f t="shared" si="3"/>
        <v>105.03991666666667</v>
      </c>
    </row>
    <row r="88" spans="1:7" ht="24" customHeight="1" x14ac:dyDescent="0.25">
      <c r="A88" s="74">
        <v>323130</v>
      </c>
      <c r="B88" s="76" t="s">
        <v>42</v>
      </c>
      <c r="C88" s="101" t="s">
        <v>154</v>
      </c>
      <c r="D88" s="14">
        <v>4000</v>
      </c>
      <c r="E88" s="103">
        <v>3995.9</v>
      </c>
      <c r="F88" s="103">
        <f t="shared" si="2"/>
        <v>0.99897500000000006</v>
      </c>
      <c r="G88" s="103">
        <f t="shared" si="3"/>
        <v>99.897500000000008</v>
      </c>
    </row>
    <row r="89" spans="1:7" ht="24" customHeight="1" x14ac:dyDescent="0.25">
      <c r="A89" s="74">
        <v>323190</v>
      </c>
      <c r="B89" s="76" t="s">
        <v>19</v>
      </c>
      <c r="C89" s="101" t="s">
        <v>155</v>
      </c>
      <c r="D89" s="14">
        <v>1000</v>
      </c>
      <c r="E89" s="103">
        <v>248.25</v>
      </c>
      <c r="F89" s="103">
        <f t="shared" si="2"/>
        <v>0.24825</v>
      </c>
      <c r="G89" s="103">
        <f t="shared" si="3"/>
        <v>24.824999999999999</v>
      </c>
    </row>
    <row r="90" spans="1:7" ht="28.5" customHeight="1" x14ac:dyDescent="0.25">
      <c r="A90" s="74">
        <v>323290</v>
      </c>
      <c r="B90" s="78" t="s">
        <v>43</v>
      </c>
      <c r="C90" s="63" t="s">
        <v>156</v>
      </c>
      <c r="D90" s="14">
        <v>29000</v>
      </c>
      <c r="E90" s="103">
        <v>30499.84</v>
      </c>
      <c r="F90" s="103">
        <f t="shared" si="2"/>
        <v>1.0517186206896552</v>
      </c>
      <c r="G90" s="103">
        <f t="shared" si="3"/>
        <v>105.17186206896551</v>
      </c>
    </row>
    <row r="91" spans="1:7" ht="24" customHeight="1" x14ac:dyDescent="0.25">
      <c r="A91" s="74">
        <v>323390</v>
      </c>
      <c r="B91" s="76" t="s">
        <v>20</v>
      </c>
      <c r="C91" s="101" t="s">
        <v>157</v>
      </c>
      <c r="D91" s="14">
        <v>1000</v>
      </c>
      <c r="E91" s="103">
        <v>350</v>
      </c>
      <c r="F91" s="103">
        <f t="shared" si="2"/>
        <v>0.35</v>
      </c>
      <c r="G91" s="103">
        <f t="shared" si="3"/>
        <v>35</v>
      </c>
    </row>
    <row r="92" spans="1:7" ht="27" customHeight="1" x14ac:dyDescent="0.25">
      <c r="A92" s="77">
        <v>323490</v>
      </c>
      <c r="B92" s="78" t="s">
        <v>158</v>
      </c>
      <c r="C92" s="63" t="s">
        <v>159</v>
      </c>
      <c r="D92" s="14">
        <v>22000</v>
      </c>
      <c r="E92" s="103">
        <v>20015.2</v>
      </c>
      <c r="F92" s="103">
        <f t="shared" si="2"/>
        <v>0.90978181818181825</v>
      </c>
      <c r="G92" s="103">
        <f t="shared" si="3"/>
        <v>90.978181818181824</v>
      </c>
    </row>
    <row r="93" spans="1:7" ht="25.5" x14ac:dyDescent="0.25">
      <c r="A93" s="74">
        <v>323590</v>
      </c>
      <c r="B93" s="78" t="s">
        <v>160</v>
      </c>
      <c r="C93" s="63" t="s">
        <v>161</v>
      </c>
      <c r="D93" s="14">
        <v>90000</v>
      </c>
      <c r="E93" s="103">
        <v>88865.09</v>
      </c>
      <c r="F93" s="103">
        <f t="shared" si="2"/>
        <v>0.9873898888888889</v>
      </c>
      <c r="G93" s="103">
        <f t="shared" si="3"/>
        <v>98.738988888888883</v>
      </c>
    </row>
    <row r="94" spans="1:7" ht="26.25" customHeight="1" x14ac:dyDescent="0.25">
      <c r="A94" s="74">
        <v>323610</v>
      </c>
      <c r="B94" s="78" t="s">
        <v>21</v>
      </c>
      <c r="C94" s="63" t="s">
        <v>162</v>
      </c>
      <c r="D94" s="14">
        <v>10000</v>
      </c>
      <c r="E94" s="103">
        <v>9110.36</v>
      </c>
      <c r="F94" s="103">
        <f t="shared" si="2"/>
        <v>0.91103600000000007</v>
      </c>
      <c r="G94" s="103">
        <f t="shared" si="3"/>
        <v>91.1036</v>
      </c>
    </row>
    <row r="95" spans="1:7" ht="24" customHeight="1" x14ac:dyDescent="0.25">
      <c r="A95" s="74">
        <v>323690</v>
      </c>
      <c r="B95" s="79" t="s">
        <v>163</v>
      </c>
      <c r="C95" s="162" t="s">
        <v>164</v>
      </c>
      <c r="D95" s="14">
        <v>0</v>
      </c>
      <c r="E95" s="103">
        <v>0</v>
      </c>
      <c r="F95" s="103" t="e">
        <f t="shared" si="2"/>
        <v>#DIV/0!</v>
      </c>
      <c r="G95" s="103" t="e">
        <f t="shared" si="3"/>
        <v>#DIV/0!</v>
      </c>
    </row>
    <row r="96" spans="1:7" ht="21.95" customHeight="1" x14ac:dyDescent="0.25">
      <c r="A96" s="74">
        <v>323710</v>
      </c>
      <c r="B96" s="78" t="s">
        <v>165</v>
      </c>
      <c r="C96" s="63" t="s">
        <v>166</v>
      </c>
      <c r="D96" s="14">
        <v>0</v>
      </c>
      <c r="E96" s="103">
        <v>0</v>
      </c>
      <c r="F96" s="103" t="e">
        <f t="shared" si="2"/>
        <v>#DIV/0!</v>
      </c>
      <c r="G96" s="103" t="e">
        <f t="shared" si="3"/>
        <v>#DIV/0!</v>
      </c>
    </row>
    <row r="97" spans="1:7" ht="21.95" customHeight="1" x14ac:dyDescent="0.25">
      <c r="A97" s="74">
        <v>323720</v>
      </c>
      <c r="B97" s="76" t="s">
        <v>22</v>
      </c>
      <c r="C97" s="101" t="s">
        <v>167</v>
      </c>
      <c r="D97" s="14">
        <v>0</v>
      </c>
      <c r="E97" s="103">
        <v>0</v>
      </c>
      <c r="F97" s="103" t="e">
        <f t="shared" si="2"/>
        <v>#DIV/0!</v>
      </c>
      <c r="G97" s="103" t="e">
        <f t="shared" si="3"/>
        <v>#DIV/0!</v>
      </c>
    </row>
    <row r="98" spans="1:7" ht="24" customHeight="1" x14ac:dyDescent="0.25">
      <c r="A98" s="74">
        <v>323790</v>
      </c>
      <c r="B98" s="78" t="s">
        <v>53</v>
      </c>
      <c r="C98" s="63" t="s">
        <v>168</v>
      </c>
      <c r="D98" s="14">
        <v>6500</v>
      </c>
      <c r="E98" s="103">
        <v>6437.5</v>
      </c>
      <c r="F98" s="103">
        <f t="shared" si="2"/>
        <v>0.99038461538461542</v>
      </c>
      <c r="G98" s="103">
        <f t="shared" si="3"/>
        <v>99.038461538461547</v>
      </c>
    </row>
    <row r="99" spans="1:7" ht="24" customHeight="1" x14ac:dyDescent="0.25">
      <c r="A99" s="74">
        <v>323890</v>
      </c>
      <c r="B99" s="76" t="s">
        <v>23</v>
      </c>
      <c r="C99" s="101" t="s">
        <v>169</v>
      </c>
      <c r="D99" s="14">
        <v>12000</v>
      </c>
      <c r="E99" s="103">
        <v>10575</v>
      </c>
      <c r="F99" s="103">
        <f t="shared" si="2"/>
        <v>0.88124999999999998</v>
      </c>
      <c r="G99" s="103">
        <f t="shared" si="3"/>
        <v>88.125</v>
      </c>
    </row>
    <row r="100" spans="1:7" ht="24" customHeight="1" x14ac:dyDescent="0.25">
      <c r="A100" s="74">
        <v>323910</v>
      </c>
      <c r="B100" s="78" t="s">
        <v>24</v>
      </c>
      <c r="C100" s="63" t="s">
        <v>170</v>
      </c>
      <c r="D100" s="14">
        <v>2000</v>
      </c>
      <c r="E100" s="103">
        <v>1996.05</v>
      </c>
      <c r="F100" s="103">
        <f t="shared" si="2"/>
        <v>0.99802499999999994</v>
      </c>
      <c r="G100" s="103">
        <f t="shared" si="3"/>
        <v>99.802499999999995</v>
      </c>
    </row>
    <row r="101" spans="1:7" ht="24" customHeight="1" x14ac:dyDescent="0.25">
      <c r="A101" s="74">
        <v>323990</v>
      </c>
      <c r="B101" s="76" t="s">
        <v>171</v>
      </c>
      <c r="C101" s="101" t="s">
        <v>172</v>
      </c>
      <c r="D101" s="14">
        <v>1300</v>
      </c>
      <c r="E101" s="103">
        <v>1300.3599999999999</v>
      </c>
      <c r="F101" s="103">
        <f t="shared" si="2"/>
        <v>1.0002769230769231</v>
      </c>
      <c r="G101" s="103">
        <f t="shared" si="3"/>
        <v>100.02769230769231</v>
      </c>
    </row>
    <row r="102" spans="1:7" ht="24" customHeight="1" x14ac:dyDescent="0.25">
      <c r="A102" s="74">
        <v>324120</v>
      </c>
      <c r="B102" s="78" t="s">
        <v>173</v>
      </c>
      <c r="C102" s="63" t="s">
        <v>174</v>
      </c>
      <c r="D102" s="14">
        <v>0</v>
      </c>
      <c r="E102" s="103">
        <v>0</v>
      </c>
      <c r="F102" s="103" t="e">
        <f t="shared" si="2"/>
        <v>#DIV/0!</v>
      </c>
      <c r="G102" s="103" t="e">
        <f t="shared" si="3"/>
        <v>#DIV/0!</v>
      </c>
    </row>
    <row r="103" spans="1:7" ht="24" customHeight="1" x14ac:dyDescent="0.25">
      <c r="A103" s="74">
        <v>329220</v>
      </c>
      <c r="B103" s="79" t="s">
        <v>25</v>
      </c>
      <c r="C103" s="162" t="s">
        <v>175</v>
      </c>
      <c r="D103" s="14">
        <v>0</v>
      </c>
      <c r="E103" s="103"/>
      <c r="F103" s="103" t="e">
        <f t="shared" si="2"/>
        <v>#DIV/0!</v>
      </c>
      <c r="G103" s="103" t="e">
        <f t="shared" si="3"/>
        <v>#DIV/0!</v>
      </c>
    </row>
    <row r="104" spans="1:7" ht="24" customHeight="1" x14ac:dyDescent="0.25">
      <c r="A104" s="74">
        <v>329230</v>
      </c>
      <c r="B104" s="78" t="s">
        <v>26</v>
      </c>
      <c r="C104" s="63" t="s">
        <v>176</v>
      </c>
      <c r="D104" s="14">
        <v>0</v>
      </c>
      <c r="E104" s="103">
        <v>0</v>
      </c>
      <c r="F104" s="103" t="e">
        <f t="shared" si="2"/>
        <v>#DIV/0!</v>
      </c>
      <c r="G104" s="103" t="e">
        <f t="shared" si="3"/>
        <v>#DIV/0!</v>
      </c>
    </row>
    <row r="105" spans="1:7" ht="24" customHeight="1" x14ac:dyDescent="0.25">
      <c r="A105" s="74">
        <v>329310</v>
      </c>
      <c r="B105" s="76" t="s">
        <v>27</v>
      </c>
      <c r="C105" s="101" t="s">
        <v>177</v>
      </c>
      <c r="D105" s="14">
        <v>3000</v>
      </c>
      <c r="E105" s="103">
        <v>720.23</v>
      </c>
      <c r="F105" s="103">
        <f t="shared" si="2"/>
        <v>0.24007666666666666</v>
      </c>
      <c r="G105" s="103">
        <f t="shared" si="3"/>
        <v>24.007666666666665</v>
      </c>
    </row>
    <row r="106" spans="1:7" ht="24" customHeight="1" x14ac:dyDescent="0.25">
      <c r="A106" s="74">
        <v>329410</v>
      </c>
      <c r="B106" s="78" t="s">
        <v>28</v>
      </c>
      <c r="C106" s="63" t="s">
        <v>178</v>
      </c>
      <c r="D106" s="14">
        <v>250</v>
      </c>
      <c r="E106" s="103">
        <v>0</v>
      </c>
      <c r="F106" s="103">
        <f t="shared" si="2"/>
        <v>0</v>
      </c>
      <c r="G106" s="103">
        <f t="shared" si="3"/>
        <v>0</v>
      </c>
    </row>
    <row r="107" spans="1:7" ht="24" customHeight="1" x14ac:dyDescent="0.25">
      <c r="A107" s="74">
        <v>329520</v>
      </c>
      <c r="B107" s="76" t="s">
        <v>59</v>
      </c>
      <c r="C107" s="101" t="s">
        <v>179</v>
      </c>
      <c r="D107" s="14">
        <v>300</v>
      </c>
      <c r="E107" s="103">
        <v>122.5</v>
      </c>
      <c r="F107" s="103">
        <f t="shared" si="2"/>
        <v>0.40833333333333333</v>
      </c>
      <c r="G107" s="103">
        <f t="shared" si="3"/>
        <v>40.833333333333336</v>
      </c>
    </row>
    <row r="108" spans="1:7" ht="24" customHeight="1" x14ac:dyDescent="0.25">
      <c r="A108" s="74">
        <v>329990</v>
      </c>
      <c r="B108" s="78" t="s">
        <v>29</v>
      </c>
      <c r="C108" s="63" t="s">
        <v>180</v>
      </c>
      <c r="D108" s="14">
        <v>300</v>
      </c>
      <c r="E108" s="103">
        <v>0</v>
      </c>
      <c r="F108" s="103">
        <f t="shared" si="2"/>
        <v>0</v>
      </c>
      <c r="G108" s="103">
        <f t="shared" si="3"/>
        <v>0</v>
      </c>
    </row>
    <row r="109" spans="1:7" ht="26.25" customHeight="1" x14ac:dyDescent="0.25">
      <c r="A109" s="74">
        <v>343110</v>
      </c>
      <c r="B109" s="76" t="s">
        <v>44</v>
      </c>
      <c r="C109" s="101" t="s">
        <v>181</v>
      </c>
      <c r="D109" s="14">
        <v>5000</v>
      </c>
      <c r="E109" s="103">
        <v>5535.53</v>
      </c>
      <c r="F109" s="103">
        <f t="shared" si="2"/>
        <v>1.1071059999999999</v>
      </c>
      <c r="G109" s="103">
        <f t="shared" si="3"/>
        <v>110.7106</v>
      </c>
    </row>
    <row r="110" spans="1:7" ht="24" customHeight="1" x14ac:dyDescent="0.25">
      <c r="A110" s="74">
        <v>343390</v>
      </c>
      <c r="B110" s="78" t="s">
        <v>182</v>
      </c>
      <c r="C110" s="63" t="s">
        <v>183</v>
      </c>
      <c r="D110" s="14">
        <v>0</v>
      </c>
      <c r="E110" s="103">
        <v>0</v>
      </c>
      <c r="F110" s="103" t="e">
        <f t="shared" si="2"/>
        <v>#DIV/0!</v>
      </c>
      <c r="G110" s="103" t="e">
        <f t="shared" si="3"/>
        <v>#DIV/0!</v>
      </c>
    </row>
    <row r="111" spans="1:7" ht="24" customHeight="1" x14ac:dyDescent="0.25">
      <c r="A111" s="74">
        <v>343490</v>
      </c>
      <c r="B111" s="76" t="s">
        <v>60</v>
      </c>
      <c r="C111" s="101" t="s">
        <v>184</v>
      </c>
      <c r="D111" s="14">
        <v>100</v>
      </c>
      <c r="E111" s="103">
        <v>0</v>
      </c>
      <c r="F111" s="103">
        <f t="shared" si="2"/>
        <v>0</v>
      </c>
      <c r="G111" s="103">
        <f t="shared" si="3"/>
        <v>0</v>
      </c>
    </row>
    <row r="112" spans="1:7" ht="20.25" customHeight="1" x14ac:dyDescent="0.25">
      <c r="A112" s="74">
        <v>422730</v>
      </c>
      <c r="B112" s="78" t="s">
        <v>30</v>
      </c>
      <c r="C112" s="163" t="s">
        <v>185</v>
      </c>
      <c r="D112" s="14">
        <v>48000</v>
      </c>
      <c r="E112" s="103">
        <v>41238.620000000003</v>
      </c>
      <c r="F112" s="103">
        <f t="shared" si="2"/>
        <v>0.85913791666666672</v>
      </c>
      <c r="G112" s="103">
        <f t="shared" si="3"/>
        <v>85.913791666666668</v>
      </c>
    </row>
    <row r="113" spans="1:7" ht="20.25" customHeight="1" x14ac:dyDescent="0.25">
      <c r="A113" s="74">
        <v>42411</v>
      </c>
      <c r="B113" s="78" t="s">
        <v>34</v>
      </c>
      <c r="C113" s="63" t="s">
        <v>186</v>
      </c>
      <c r="D113" s="14">
        <v>1000</v>
      </c>
      <c r="E113" s="103">
        <v>893.2</v>
      </c>
      <c r="F113" s="103">
        <f t="shared" si="2"/>
        <v>0.89319999999999999</v>
      </c>
      <c r="G113" s="103">
        <f t="shared" si="3"/>
        <v>89.32</v>
      </c>
    </row>
    <row r="114" spans="1:7" ht="21" customHeight="1" x14ac:dyDescent="0.25">
      <c r="A114" s="215" t="s">
        <v>187</v>
      </c>
      <c r="B114" s="216"/>
      <c r="C114" s="216"/>
      <c r="D114" s="122">
        <v>334649</v>
      </c>
      <c r="E114" s="122">
        <f>E119+E118</f>
        <v>35451.56</v>
      </c>
      <c r="F114" s="123">
        <f t="shared" si="2"/>
        <v>0.10593654844329431</v>
      </c>
      <c r="G114" s="123">
        <f t="shared" si="3"/>
        <v>10.59365484432943</v>
      </c>
    </row>
    <row r="115" spans="1:7" ht="21" customHeight="1" x14ac:dyDescent="0.25">
      <c r="A115" s="22">
        <v>42123</v>
      </c>
      <c r="B115" s="18" t="s">
        <v>188</v>
      </c>
      <c r="C115" s="217"/>
      <c r="D115" s="14">
        <v>0</v>
      </c>
      <c r="E115" s="103">
        <v>0</v>
      </c>
      <c r="F115" s="103" t="e">
        <f t="shared" si="2"/>
        <v>#DIV/0!</v>
      </c>
      <c r="G115" s="103" t="e">
        <f t="shared" si="3"/>
        <v>#DIV/0!</v>
      </c>
    </row>
    <row r="116" spans="1:7" ht="21" customHeight="1" x14ac:dyDescent="0.25">
      <c r="A116" s="22">
        <v>32321</v>
      </c>
      <c r="B116" s="18" t="s">
        <v>189</v>
      </c>
      <c r="C116" s="218"/>
      <c r="D116" s="14">
        <v>245000</v>
      </c>
      <c r="E116" s="103">
        <v>0</v>
      </c>
      <c r="F116" s="103">
        <f t="shared" ref="F116:F177" si="4">SUM(E116/D116)</f>
        <v>0</v>
      </c>
      <c r="G116" s="103">
        <f t="shared" ref="G116:G177" si="5">SUM(E116/D116)*100</f>
        <v>0</v>
      </c>
    </row>
    <row r="117" spans="1:7" ht="21" customHeight="1" x14ac:dyDescent="0.25">
      <c r="A117" s="22">
        <v>42273</v>
      </c>
      <c r="B117" s="18" t="s">
        <v>30</v>
      </c>
      <c r="C117" s="219"/>
      <c r="D117" s="14">
        <v>100000</v>
      </c>
      <c r="E117" s="103">
        <v>0</v>
      </c>
      <c r="F117" s="103">
        <f t="shared" si="4"/>
        <v>0</v>
      </c>
      <c r="G117" s="103">
        <f t="shared" si="5"/>
        <v>0</v>
      </c>
    </row>
    <row r="118" spans="1:7" ht="21" customHeight="1" x14ac:dyDescent="0.25">
      <c r="A118" s="80"/>
      <c r="B118" s="81" t="s">
        <v>55</v>
      </c>
      <c r="C118" s="164"/>
      <c r="D118" s="111">
        <v>345000</v>
      </c>
      <c r="E118" s="112">
        <f>E117+E116+E115</f>
        <v>0</v>
      </c>
      <c r="F118" s="112">
        <f t="shared" si="4"/>
        <v>0</v>
      </c>
      <c r="G118" s="112">
        <f t="shared" si="5"/>
        <v>0</v>
      </c>
    </row>
    <row r="119" spans="1:7" ht="21" customHeight="1" x14ac:dyDescent="0.25">
      <c r="A119" s="23"/>
      <c r="B119" s="7" t="s">
        <v>190</v>
      </c>
      <c r="C119" s="165"/>
      <c r="D119" s="111">
        <f>SUM(D120:D125)</f>
        <v>38092</v>
      </c>
      <c r="E119" s="111">
        <f>E120+E121+E122+E123+E124+E125</f>
        <v>35451.56</v>
      </c>
      <c r="F119" s="112">
        <f t="shared" si="4"/>
        <v>0.93068255801743138</v>
      </c>
      <c r="G119" s="112">
        <f t="shared" si="5"/>
        <v>93.068255801743135</v>
      </c>
    </row>
    <row r="120" spans="1:7" ht="28.5" customHeight="1" x14ac:dyDescent="0.25">
      <c r="A120" s="82" t="s">
        <v>61</v>
      </c>
      <c r="B120" s="19" t="s">
        <v>191</v>
      </c>
      <c r="C120" s="217"/>
      <c r="D120" s="14">
        <v>20992</v>
      </c>
      <c r="E120" s="103">
        <v>19921.560000000001</v>
      </c>
      <c r="F120" s="103">
        <f t="shared" si="4"/>
        <v>0.94900724085365862</v>
      </c>
      <c r="G120" s="103">
        <f t="shared" si="5"/>
        <v>94.900724085365866</v>
      </c>
    </row>
    <row r="121" spans="1:7" ht="21" customHeight="1" x14ac:dyDescent="0.25">
      <c r="A121" s="83">
        <v>32119</v>
      </c>
      <c r="B121" s="17" t="s">
        <v>302</v>
      </c>
      <c r="C121" s="218"/>
      <c r="D121" s="14">
        <v>5000</v>
      </c>
      <c r="E121" s="103">
        <v>4145</v>
      </c>
      <c r="F121" s="103">
        <f t="shared" si="4"/>
        <v>0.82899999999999996</v>
      </c>
      <c r="G121" s="103">
        <f t="shared" si="5"/>
        <v>82.899999999999991</v>
      </c>
    </row>
    <row r="122" spans="1:7" ht="21" customHeight="1" x14ac:dyDescent="0.25">
      <c r="A122" s="83">
        <v>321211</v>
      </c>
      <c r="B122" s="17" t="s">
        <v>192</v>
      </c>
      <c r="C122" s="218"/>
      <c r="D122" s="14">
        <v>2500</v>
      </c>
      <c r="E122" s="103">
        <v>1785</v>
      </c>
      <c r="F122" s="103">
        <f t="shared" si="4"/>
        <v>0.71399999999999997</v>
      </c>
      <c r="G122" s="103">
        <f t="shared" si="5"/>
        <v>71.399999999999991</v>
      </c>
    </row>
    <row r="123" spans="1:7" ht="21" customHeight="1" x14ac:dyDescent="0.25">
      <c r="A123" s="83">
        <v>322190</v>
      </c>
      <c r="B123" s="17" t="s">
        <v>193</v>
      </c>
      <c r="C123" s="218"/>
      <c r="D123" s="14">
        <v>0</v>
      </c>
      <c r="E123" s="103">
        <v>0</v>
      </c>
      <c r="F123" s="103" t="e">
        <f t="shared" si="4"/>
        <v>#DIV/0!</v>
      </c>
      <c r="G123" s="103" t="e">
        <f t="shared" si="5"/>
        <v>#DIV/0!</v>
      </c>
    </row>
    <row r="124" spans="1:7" ht="24" customHeight="1" x14ac:dyDescent="0.25">
      <c r="A124" s="84">
        <v>32919</v>
      </c>
      <c r="B124" s="6" t="s">
        <v>194</v>
      </c>
      <c r="C124" s="218"/>
      <c r="D124" s="14">
        <v>9600</v>
      </c>
      <c r="E124" s="103">
        <v>9600</v>
      </c>
      <c r="F124" s="103">
        <f t="shared" si="4"/>
        <v>1</v>
      </c>
      <c r="G124" s="103">
        <f t="shared" si="5"/>
        <v>100</v>
      </c>
    </row>
    <row r="125" spans="1:7" ht="24" customHeight="1" x14ac:dyDescent="0.25">
      <c r="A125" s="74">
        <v>329310</v>
      </c>
      <c r="B125" s="76" t="s">
        <v>27</v>
      </c>
      <c r="C125" s="219"/>
      <c r="D125" s="14">
        <v>0</v>
      </c>
      <c r="E125" s="103">
        <v>0</v>
      </c>
      <c r="F125" s="103" t="e">
        <f t="shared" si="4"/>
        <v>#DIV/0!</v>
      </c>
      <c r="G125" s="103" t="e">
        <f t="shared" si="5"/>
        <v>#DIV/0!</v>
      </c>
    </row>
    <row r="126" spans="1:7" ht="24" customHeight="1" x14ac:dyDescent="0.25">
      <c r="B126" s="1"/>
      <c r="C126" s="166"/>
      <c r="D126" s="24"/>
      <c r="F126" s="25"/>
      <c r="G126" s="25"/>
    </row>
    <row r="127" spans="1:7" ht="20.25" customHeight="1" x14ac:dyDescent="0.25">
      <c r="B127" s="1"/>
      <c r="C127" s="166"/>
      <c r="D127" s="24"/>
      <c r="F127" s="25"/>
      <c r="G127" s="25"/>
    </row>
    <row r="128" spans="1:7" ht="15.75" customHeight="1" x14ac:dyDescent="0.25">
      <c r="A128" s="191" t="s">
        <v>69</v>
      </c>
      <c r="B128" s="193" t="s">
        <v>0</v>
      </c>
      <c r="C128" s="195" t="s">
        <v>70</v>
      </c>
      <c r="D128" s="26" t="s">
        <v>71</v>
      </c>
      <c r="E128" s="204" t="s">
        <v>52</v>
      </c>
      <c r="F128" s="97" t="s">
        <v>56</v>
      </c>
      <c r="G128" s="97" t="s">
        <v>51</v>
      </c>
    </row>
    <row r="129" spans="1:7" ht="15.75" customHeight="1" x14ac:dyDescent="0.25">
      <c r="A129" s="192"/>
      <c r="B129" s="194"/>
      <c r="C129" s="196"/>
      <c r="D129" s="136" t="s">
        <v>300</v>
      </c>
      <c r="E129" s="205"/>
      <c r="F129" s="98"/>
      <c r="G129" s="98" t="s">
        <v>54</v>
      </c>
    </row>
    <row r="130" spans="1:7" ht="26.25" customHeight="1" x14ac:dyDescent="0.25">
      <c r="A130" s="206" t="s">
        <v>195</v>
      </c>
      <c r="B130" s="207"/>
      <c r="C130" s="158" t="s">
        <v>72</v>
      </c>
      <c r="D130" s="124">
        <f>D134+D143+D170+D178+D191+D209</f>
        <v>8087026</v>
      </c>
      <c r="E130" s="124">
        <f>E134+E143+E170+E178+E191+E209</f>
        <v>7693642.8399999999</v>
      </c>
      <c r="F130" s="125">
        <f t="shared" si="4"/>
        <v>0.95135626372414284</v>
      </c>
      <c r="G130" s="118">
        <f t="shared" si="5"/>
        <v>95.135626372414279</v>
      </c>
    </row>
    <row r="131" spans="1:7" ht="15" customHeight="1" x14ac:dyDescent="0.25">
      <c r="A131" s="208" t="s">
        <v>133</v>
      </c>
      <c r="B131" s="209"/>
      <c r="C131" s="209"/>
      <c r="D131" s="210"/>
      <c r="E131" s="210"/>
      <c r="F131" s="104"/>
      <c r="G131" s="104"/>
    </row>
    <row r="132" spans="1:7" ht="15" customHeight="1" x14ac:dyDescent="0.25">
      <c r="A132" s="85" t="s">
        <v>89</v>
      </c>
      <c r="B132" s="211">
        <v>1023115</v>
      </c>
      <c r="C132" s="211"/>
      <c r="D132" s="211"/>
      <c r="E132" s="211"/>
      <c r="F132" s="106"/>
      <c r="G132" s="106"/>
    </row>
    <row r="133" spans="1:7" ht="15" customHeight="1" x14ac:dyDescent="0.25">
      <c r="A133" s="138" t="s">
        <v>132</v>
      </c>
      <c r="B133" s="212" t="s">
        <v>196</v>
      </c>
      <c r="C133" s="212"/>
      <c r="D133" s="212"/>
      <c r="E133" s="212"/>
      <c r="F133" s="105"/>
      <c r="G133" s="105"/>
    </row>
    <row r="134" spans="1:7" ht="19.5" customHeight="1" x14ac:dyDescent="0.25">
      <c r="A134" s="137" t="s">
        <v>92</v>
      </c>
      <c r="B134" s="86" t="s">
        <v>4</v>
      </c>
      <c r="C134" s="160" t="s">
        <v>93</v>
      </c>
      <c r="D134" s="107">
        <f>SUM(D135:D142)</f>
        <v>21650</v>
      </c>
      <c r="E134" s="107">
        <f>E135+E137+E138+E140+E141+E142</f>
        <v>2461.6799999999998</v>
      </c>
      <c r="F134" s="108">
        <f t="shared" si="4"/>
        <v>0.11370346420323325</v>
      </c>
      <c r="G134" s="108">
        <f t="shared" si="5"/>
        <v>11.370346420323326</v>
      </c>
    </row>
    <row r="135" spans="1:7" ht="21" customHeight="1" x14ac:dyDescent="0.25">
      <c r="A135" s="22">
        <v>322110</v>
      </c>
      <c r="B135" s="19" t="s">
        <v>11</v>
      </c>
      <c r="C135" s="167" t="s">
        <v>303</v>
      </c>
      <c r="D135" s="109">
        <v>3000</v>
      </c>
      <c r="E135" s="110">
        <v>0</v>
      </c>
      <c r="F135" s="110">
        <f t="shared" si="4"/>
        <v>0</v>
      </c>
      <c r="G135" s="110">
        <f t="shared" si="5"/>
        <v>0</v>
      </c>
    </row>
    <row r="136" spans="1:7" ht="21" customHeight="1" x14ac:dyDescent="0.25">
      <c r="A136" s="22">
        <v>32222</v>
      </c>
      <c r="B136" s="18" t="s">
        <v>304</v>
      </c>
      <c r="C136" s="168" t="s">
        <v>305</v>
      </c>
      <c r="D136" s="109">
        <v>3000</v>
      </c>
      <c r="E136" s="110"/>
      <c r="F136" s="110"/>
      <c r="G136" s="110"/>
    </row>
    <row r="137" spans="1:7" ht="21" customHeight="1" x14ac:dyDescent="0.25">
      <c r="A137" s="22">
        <v>32244</v>
      </c>
      <c r="B137" s="18" t="s">
        <v>197</v>
      </c>
      <c r="C137" s="168" t="s">
        <v>198</v>
      </c>
      <c r="D137" s="109">
        <v>1500</v>
      </c>
      <c r="E137" s="110">
        <v>0</v>
      </c>
      <c r="F137" s="110">
        <f t="shared" si="4"/>
        <v>0</v>
      </c>
      <c r="G137" s="110">
        <f t="shared" si="5"/>
        <v>0</v>
      </c>
    </row>
    <row r="138" spans="1:7" ht="21" customHeight="1" x14ac:dyDescent="0.25">
      <c r="A138" s="22">
        <v>32251</v>
      </c>
      <c r="B138" s="18" t="s">
        <v>15</v>
      </c>
      <c r="C138" s="168" t="s">
        <v>199</v>
      </c>
      <c r="D138" s="109">
        <v>2000</v>
      </c>
      <c r="E138" s="110">
        <v>0</v>
      </c>
      <c r="F138" s="110">
        <f t="shared" si="4"/>
        <v>0</v>
      </c>
      <c r="G138" s="110">
        <f t="shared" si="5"/>
        <v>0</v>
      </c>
    </row>
    <row r="139" spans="1:7" ht="21" customHeight="1" x14ac:dyDescent="0.25">
      <c r="A139" s="22">
        <v>32319</v>
      </c>
      <c r="B139" s="18" t="s">
        <v>19</v>
      </c>
      <c r="C139" s="168" t="s">
        <v>306</v>
      </c>
      <c r="D139" s="109">
        <v>500</v>
      </c>
      <c r="E139" s="110">
        <v>0</v>
      </c>
      <c r="F139" s="110">
        <f t="shared" si="4"/>
        <v>0</v>
      </c>
      <c r="G139" s="110">
        <f t="shared" si="5"/>
        <v>0</v>
      </c>
    </row>
    <row r="140" spans="1:7" ht="21" customHeight="1" x14ac:dyDescent="0.25">
      <c r="A140" s="22">
        <v>329990</v>
      </c>
      <c r="B140" s="18" t="s">
        <v>200</v>
      </c>
      <c r="C140" s="168" t="s">
        <v>201</v>
      </c>
      <c r="D140" s="109">
        <v>5650</v>
      </c>
      <c r="E140" s="110">
        <v>2461.6799999999998</v>
      </c>
      <c r="F140" s="110">
        <f t="shared" si="4"/>
        <v>0.43569557522123892</v>
      </c>
      <c r="G140" s="110">
        <f t="shared" si="5"/>
        <v>43.569557522123894</v>
      </c>
    </row>
    <row r="141" spans="1:7" ht="21" customHeight="1" x14ac:dyDescent="0.25">
      <c r="A141" s="22">
        <v>42273</v>
      </c>
      <c r="B141" s="18" t="s">
        <v>30</v>
      </c>
      <c r="C141" s="168" t="s">
        <v>202</v>
      </c>
      <c r="D141" s="109">
        <v>6000</v>
      </c>
      <c r="E141" s="110">
        <v>0</v>
      </c>
      <c r="F141" s="110">
        <f t="shared" si="4"/>
        <v>0</v>
      </c>
      <c r="G141" s="110">
        <f t="shared" si="5"/>
        <v>0</v>
      </c>
    </row>
    <row r="142" spans="1:7" ht="21" customHeight="1" x14ac:dyDescent="0.25">
      <c r="A142" s="22">
        <v>922213</v>
      </c>
      <c r="B142" s="18" t="s">
        <v>203</v>
      </c>
      <c r="C142" s="168" t="s">
        <v>204</v>
      </c>
      <c r="D142" s="109">
        <v>0</v>
      </c>
      <c r="E142" s="110">
        <v>0</v>
      </c>
      <c r="F142" s="110" t="e">
        <f t="shared" si="4"/>
        <v>#DIV/0!</v>
      </c>
      <c r="G142" s="110" t="e">
        <f t="shared" si="5"/>
        <v>#DIV/0!</v>
      </c>
    </row>
    <row r="143" spans="1:7" ht="21" customHeight="1" x14ac:dyDescent="0.25">
      <c r="A143" s="60" t="s">
        <v>101</v>
      </c>
      <c r="B143" s="88" t="s">
        <v>205</v>
      </c>
      <c r="C143" s="169"/>
      <c r="D143" s="107">
        <f>SUM(D144:D169)</f>
        <v>160000</v>
      </c>
      <c r="E143" s="107">
        <f>E144+E145+E146+E147+E148+E149+E151+E152+E153+E154+E155+E156+E157+E158+E159+E160+E161+E162+E163+E166+E167+E168+E169</f>
        <v>45255.61</v>
      </c>
      <c r="F143" s="108">
        <f t="shared" si="4"/>
        <v>0.28284756249999998</v>
      </c>
      <c r="G143" s="108">
        <f t="shared" si="5"/>
        <v>28.284756249999997</v>
      </c>
    </row>
    <row r="144" spans="1:7" ht="21" customHeight="1" x14ac:dyDescent="0.25">
      <c r="A144" s="22">
        <v>321190</v>
      </c>
      <c r="B144" s="18" t="s">
        <v>32</v>
      </c>
      <c r="C144" s="55" t="s">
        <v>206</v>
      </c>
      <c r="D144" s="109">
        <v>2000</v>
      </c>
      <c r="E144" s="110">
        <v>0</v>
      </c>
      <c r="F144" s="110">
        <f t="shared" si="4"/>
        <v>0</v>
      </c>
      <c r="G144" s="110">
        <f t="shared" si="5"/>
        <v>0</v>
      </c>
    </row>
    <row r="145" spans="1:7" ht="21" customHeight="1" x14ac:dyDescent="0.25">
      <c r="A145" s="22">
        <v>32211</v>
      </c>
      <c r="B145" s="18" t="s">
        <v>11</v>
      </c>
      <c r="C145" s="168" t="s">
        <v>207</v>
      </c>
      <c r="D145" s="109">
        <v>5000</v>
      </c>
      <c r="E145" s="110">
        <v>0</v>
      </c>
      <c r="F145" s="110">
        <f t="shared" si="4"/>
        <v>0</v>
      </c>
      <c r="G145" s="110">
        <f t="shared" si="5"/>
        <v>0</v>
      </c>
    </row>
    <row r="146" spans="1:7" ht="21" customHeight="1" x14ac:dyDescent="0.25">
      <c r="A146" s="22">
        <v>32212</v>
      </c>
      <c r="B146" s="18" t="s">
        <v>208</v>
      </c>
      <c r="C146" s="167" t="s">
        <v>209</v>
      </c>
      <c r="D146" s="109">
        <v>0</v>
      </c>
      <c r="E146" s="110">
        <v>0</v>
      </c>
      <c r="F146" s="110" t="e">
        <f t="shared" si="4"/>
        <v>#DIV/0!</v>
      </c>
      <c r="G146" s="110" t="e">
        <f t="shared" si="5"/>
        <v>#DIV/0!</v>
      </c>
    </row>
    <row r="147" spans="1:7" ht="21" customHeight="1" x14ac:dyDescent="0.25">
      <c r="A147" s="22">
        <v>322290</v>
      </c>
      <c r="B147" s="18" t="s">
        <v>210</v>
      </c>
      <c r="C147" s="167" t="s">
        <v>211</v>
      </c>
      <c r="D147" s="109">
        <v>15000</v>
      </c>
      <c r="E147" s="110">
        <v>0</v>
      </c>
      <c r="F147" s="110">
        <f t="shared" si="4"/>
        <v>0</v>
      </c>
      <c r="G147" s="110">
        <f t="shared" si="5"/>
        <v>0</v>
      </c>
    </row>
    <row r="148" spans="1:7" ht="21" customHeight="1" x14ac:dyDescent="0.25">
      <c r="A148" s="22">
        <v>322510</v>
      </c>
      <c r="B148" s="18" t="s">
        <v>212</v>
      </c>
      <c r="C148" s="167" t="s">
        <v>213</v>
      </c>
      <c r="D148" s="109">
        <v>2500</v>
      </c>
      <c r="E148" s="110">
        <v>1808.8</v>
      </c>
      <c r="F148" s="110">
        <f t="shared" si="4"/>
        <v>0.72351999999999994</v>
      </c>
      <c r="G148" s="110">
        <f t="shared" si="5"/>
        <v>72.35199999999999</v>
      </c>
    </row>
    <row r="149" spans="1:7" ht="21" customHeight="1" x14ac:dyDescent="0.25">
      <c r="A149" s="22">
        <v>323110</v>
      </c>
      <c r="B149" s="19" t="s">
        <v>18</v>
      </c>
      <c r="C149" s="170" t="s">
        <v>214</v>
      </c>
      <c r="D149" s="109">
        <v>500</v>
      </c>
      <c r="E149" s="110">
        <v>0</v>
      </c>
      <c r="F149" s="110">
        <f t="shared" si="4"/>
        <v>0</v>
      </c>
      <c r="G149" s="110">
        <f t="shared" si="5"/>
        <v>0</v>
      </c>
    </row>
    <row r="150" spans="1:7" ht="21" customHeight="1" x14ac:dyDescent="0.25">
      <c r="A150" s="22">
        <v>323190</v>
      </c>
      <c r="B150" s="18" t="s">
        <v>19</v>
      </c>
      <c r="C150" s="170" t="s">
        <v>307</v>
      </c>
      <c r="D150" s="109">
        <v>500</v>
      </c>
      <c r="E150" s="110">
        <v>0</v>
      </c>
      <c r="F150" s="110">
        <f t="shared" si="4"/>
        <v>0</v>
      </c>
      <c r="G150" s="110">
        <f t="shared" si="5"/>
        <v>0</v>
      </c>
    </row>
    <row r="151" spans="1:7" ht="21" customHeight="1" x14ac:dyDescent="0.25">
      <c r="A151" s="22">
        <v>323130</v>
      </c>
      <c r="B151" s="18" t="s">
        <v>215</v>
      </c>
      <c r="C151" s="167" t="s">
        <v>216</v>
      </c>
      <c r="D151" s="109">
        <v>200</v>
      </c>
      <c r="E151" s="110">
        <v>0</v>
      </c>
      <c r="F151" s="110">
        <f t="shared" si="4"/>
        <v>0</v>
      </c>
      <c r="G151" s="110">
        <f t="shared" si="5"/>
        <v>0</v>
      </c>
    </row>
    <row r="152" spans="1:7" ht="21" customHeight="1" x14ac:dyDescent="0.25">
      <c r="A152" s="22">
        <v>323290</v>
      </c>
      <c r="B152" s="18" t="s">
        <v>217</v>
      </c>
      <c r="C152" s="167" t="s">
        <v>218</v>
      </c>
      <c r="D152" s="109">
        <v>20000</v>
      </c>
      <c r="E152" s="110">
        <v>0</v>
      </c>
      <c r="F152" s="110">
        <f t="shared" si="4"/>
        <v>0</v>
      </c>
      <c r="G152" s="110">
        <f t="shared" si="5"/>
        <v>0</v>
      </c>
    </row>
    <row r="153" spans="1:7" ht="21" customHeight="1" x14ac:dyDescent="0.25">
      <c r="A153" s="22">
        <v>323390</v>
      </c>
      <c r="B153" s="18" t="s">
        <v>20</v>
      </c>
      <c r="C153" s="167" t="s">
        <v>219</v>
      </c>
      <c r="D153" s="109">
        <v>1300</v>
      </c>
      <c r="E153" s="110">
        <v>0</v>
      </c>
      <c r="F153" s="110">
        <f t="shared" si="4"/>
        <v>0</v>
      </c>
      <c r="G153" s="110">
        <f t="shared" si="5"/>
        <v>0</v>
      </c>
    </row>
    <row r="154" spans="1:7" ht="21" customHeight="1" x14ac:dyDescent="0.25">
      <c r="A154" s="22">
        <v>323720</v>
      </c>
      <c r="B154" s="18" t="s">
        <v>22</v>
      </c>
      <c r="C154" s="167" t="s">
        <v>220</v>
      </c>
      <c r="D154" s="109">
        <v>59000</v>
      </c>
      <c r="E154" s="110">
        <v>37294.65</v>
      </c>
      <c r="F154" s="110">
        <f t="shared" si="4"/>
        <v>0.63211271186440676</v>
      </c>
      <c r="G154" s="110">
        <f t="shared" si="5"/>
        <v>63.211271186440676</v>
      </c>
    </row>
    <row r="155" spans="1:7" ht="21" customHeight="1" x14ac:dyDescent="0.25">
      <c r="A155" s="22">
        <v>323910</v>
      </c>
      <c r="B155" s="18" t="s">
        <v>24</v>
      </c>
      <c r="C155" s="167" t="s">
        <v>221</v>
      </c>
      <c r="D155" s="109">
        <v>2000</v>
      </c>
      <c r="E155" s="110">
        <v>0</v>
      </c>
      <c r="F155" s="110">
        <f t="shared" si="4"/>
        <v>0</v>
      </c>
      <c r="G155" s="110">
        <f t="shared" si="5"/>
        <v>0</v>
      </c>
    </row>
    <row r="156" spans="1:7" ht="21" customHeight="1" x14ac:dyDescent="0.25">
      <c r="A156" s="22">
        <v>32394</v>
      </c>
      <c r="B156" s="18" t="s">
        <v>222</v>
      </c>
      <c r="C156" s="167" t="s">
        <v>223</v>
      </c>
      <c r="D156" s="109">
        <v>0</v>
      </c>
      <c r="E156" s="110">
        <v>0</v>
      </c>
      <c r="F156" s="110" t="e">
        <f t="shared" si="4"/>
        <v>#DIV/0!</v>
      </c>
      <c r="G156" s="110" t="e">
        <f t="shared" si="5"/>
        <v>#DIV/0!</v>
      </c>
    </row>
    <row r="157" spans="1:7" ht="21" customHeight="1" x14ac:dyDescent="0.25">
      <c r="A157" s="22">
        <v>32412</v>
      </c>
      <c r="B157" s="27" t="s">
        <v>224</v>
      </c>
      <c r="C157" s="167" t="s">
        <v>225</v>
      </c>
      <c r="D157" s="109">
        <v>0</v>
      </c>
      <c r="E157" s="110">
        <v>0</v>
      </c>
      <c r="F157" s="110" t="e">
        <f t="shared" si="4"/>
        <v>#DIV/0!</v>
      </c>
      <c r="G157" s="110" t="e">
        <f t="shared" si="5"/>
        <v>#DIV/0!</v>
      </c>
    </row>
    <row r="158" spans="1:7" ht="21" customHeight="1" x14ac:dyDescent="0.25">
      <c r="A158" s="22">
        <v>32921</v>
      </c>
      <c r="B158" s="18" t="s">
        <v>226</v>
      </c>
      <c r="C158" s="167" t="s">
        <v>227</v>
      </c>
      <c r="D158" s="109">
        <v>0</v>
      </c>
      <c r="E158" s="110">
        <v>0</v>
      </c>
      <c r="F158" s="110" t="e">
        <f t="shared" si="4"/>
        <v>#DIV/0!</v>
      </c>
      <c r="G158" s="110" t="e">
        <f t="shared" si="5"/>
        <v>#DIV/0!</v>
      </c>
    </row>
    <row r="159" spans="1:7" ht="21" customHeight="1" x14ac:dyDescent="0.25">
      <c r="A159" s="22">
        <v>32922</v>
      </c>
      <c r="B159" s="18" t="s">
        <v>25</v>
      </c>
      <c r="C159" s="184" t="s">
        <v>228</v>
      </c>
      <c r="D159" s="109">
        <v>0</v>
      </c>
      <c r="E159" s="110">
        <v>0</v>
      </c>
      <c r="F159" s="110" t="e">
        <f t="shared" si="4"/>
        <v>#DIV/0!</v>
      </c>
      <c r="G159" s="110" t="e">
        <f t="shared" si="5"/>
        <v>#DIV/0!</v>
      </c>
    </row>
    <row r="160" spans="1:7" ht="24" customHeight="1" x14ac:dyDescent="0.25">
      <c r="A160" s="22">
        <v>329310</v>
      </c>
      <c r="B160" s="18" t="s">
        <v>27</v>
      </c>
      <c r="C160" s="170" t="s">
        <v>229</v>
      </c>
      <c r="D160" s="109">
        <v>1200</v>
      </c>
      <c r="E160" s="110">
        <v>0</v>
      </c>
      <c r="F160" s="110">
        <f t="shared" si="4"/>
        <v>0</v>
      </c>
      <c r="G160" s="110">
        <f t="shared" si="5"/>
        <v>0</v>
      </c>
    </row>
    <row r="161" spans="1:7" ht="18" customHeight="1" x14ac:dyDescent="0.25">
      <c r="A161" s="22">
        <v>32959</v>
      </c>
      <c r="B161" s="18" t="s">
        <v>230</v>
      </c>
      <c r="C161" s="171" t="s">
        <v>231</v>
      </c>
      <c r="D161" s="109">
        <v>0</v>
      </c>
      <c r="E161" s="110">
        <v>0</v>
      </c>
      <c r="F161" s="110" t="e">
        <f t="shared" si="4"/>
        <v>#DIV/0!</v>
      </c>
      <c r="G161" s="110" t="e">
        <f t="shared" si="5"/>
        <v>#DIV/0!</v>
      </c>
    </row>
    <row r="162" spans="1:7" ht="21.75" customHeight="1" x14ac:dyDescent="0.25">
      <c r="A162" s="22">
        <v>34311</v>
      </c>
      <c r="B162" s="18" t="s">
        <v>232</v>
      </c>
      <c r="C162" s="167" t="s">
        <v>233</v>
      </c>
      <c r="D162" s="109">
        <v>2000</v>
      </c>
      <c r="E162" s="110">
        <v>1500</v>
      </c>
      <c r="F162" s="110">
        <f t="shared" si="4"/>
        <v>0.75</v>
      </c>
      <c r="G162" s="110">
        <f t="shared" si="5"/>
        <v>75</v>
      </c>
    </row>
    <row r="163" spans="1:7" ht="23.25" customHeight="1" x14ac:dyDescent="0.25">
      <c r="A163" s="22">
        <v>32999</v>
      </c>
      <c r="B163" s="18" t="s">
        <v>234</v>
      </c>
      <c r="C163" s="172" t="s">
        <v>231</v>
      </c>
      <c r="D163" s="109">
        <v>8800</v>
      </c>
      <c r="E163" s="110">
        <v>4652.16</v>
      </c>
      <c r="F163" s="110">
        <f t="shared" si="4"/>
        <v>0.52865454545454549</v>
      </c>
      <c r="G163" s="110">
        <f t="shared" si="5"/>
        <v>52.865454545454547</v>
      </c>
    </row>
    <row r="164" spans="1:7" ht="23.25" customHeight="1" x14ac:dyDescent="0.25">
      <c r="A164" s="22">
        <v>42211</v>
      </c>
      <c r="B164" s="87" t="s">
        <v>308</v>
      </c>
      <c r="C164" s="172" t="s">
        <v>309</v>
      </c>
      <c r="D164" s="109">
        <v>10000</v>
      </c>
      <c r="E164" s="110">
        <v>0</v>
      </c>
      <c r="F164" s="110">
        <f t="shared" si="4"/>
        <v>0</v>
      </c>
      <c r="G164" s="110">
        <f t="shared" si="5"/>
        <v>0</v>
      </c>
    </row>
    <row r="165" spans="1:7" ht="23.25" customHeight="1" x14ac:dyDescent="0.25">
      <c r="A165" s="22">
        <v>42212</v>
      </c>
      <c r="B165" s="87" t="s">
        <v>310</v>
      </c>
      <c r="C165" s="172" t="s">
        <v>311</v>
      </c>
      <c r="D165" s="109">
        <v>10000</v>
      </c>
      <c r="E165" s="110">
        <v>0</v>
      </c>
      <c r="F165" s="110">
        <f t="shared" si="4"/>
        <v>0</v>
      </c>
      <c r="G165" s="110">
        <f t="shared" si="5"/>
        <v>0</v>
      </c>
    </row>
    <row r="166" spans="1:7" ht="24.75" customHeight="1" x14ac:dyDescent="0.25">
      <c r="A166" s="22">
        <v>42271</v>
      </c>
      <c r="B166" s="22" t="s">
        <v>58</v>
      </c>
      <c r="C166" s="167" t="s">
        <v>235</v>
      </c>
      <c r="D166" s="109">
        <v>5000</v>
      </c>
      <c r="E166" s="110">
        <v>0</v>
      </c>
      <c r="F166" s="110">
        <f t="shared" si="4"/>
        <v>0</v>
      </c>
      <c r="G166" s="110">
        <f t="shared" si="5"/>
        <v>0</v>
      </c>
    </row>
    <row r="167" spans="1:7" ht="24" customHeight="1" x14ac:dyDescent="0.25">
      <c r="A167" s="23">
        <v>422730</v>
      </c>
      <c r="B167" s="18" t="s">
        <v>30</v>
      </c>
      <c r="C167" s="168" t="s">
        <v>236</v>
      </c>
      <c r="D167" s="109">
        <v>10000</v>
      </c>
      <c r="E167" s="110">
        <v>0</v>
      </c>
      <c r="F167" s="110">
        <f t="shared" si="4"/>
        <v>0</v>
      </c>
      <c r="G167" s="110">
        <f t="shared" si="5"/>
        <v>0</v>
      </c>
    </row>
    <row r="168" spans="1:7" ht="24" customHeight="1" x14ac:dyDescent="0.25">
      <c r="A168" s="22">
        <v>424110</v>
      </c>
      <c r="B168" s="20" t="s">
        <v>34</v>
      </c>
      <c r="C168" s="129" t="s">
        <v>237</v>
      </c>
      <c r="D168" s="109">
        <v>5000</v>
      </c>
      <c r="E168" s="110">
        <v>0</v>
      </c>
      <c r="F168" s="110">
        <f t="shared" si="4"/>
        <v>0</v>
      </c>
      <c r="G168" s="110">
        <f t="shared" si="5"/>
        <v>0</v>
      </c>
    </row>
    <row r="169" spans="1:7" ht="24" customHeight="1" x14ac:dyDescent="0.25">
      <c r="A169" s="22">
        <v>922213</v>
      </c>
      <c r="B169" s="20" t="s">
        <v>203</v>
      </c>
      <c r="C169" s="129" t="s">
        <v>238</v>
      </c>
      <c r="D169" s="109">
        <v>0</v>
      </c>
      <c r="E169" s="110">
        <v>0</v>
      </c>
      <c r="F169" s="110" t="e">
        <f t="shared" si="4"/>
        <v>#DIV/0!</v>
      </c>
      <c r="G169" s="110" t="e">
        <f t="shared" si="5"/>
        <v>#DIV/0!</v>
      </c>
    </row>
    <row r="170" spans="1:7" ht="39.75" customHeight="1" x14ac:dyDescent="0.25">
      <c r="A170" s="89" t="s">
        <v>110</v>
      </c>
      <c r="B170" s="3" t="s">
        <v>239</v>
      </c>
      <c r="C170" s="173"/>
      <c r="D170" s="107">
        <f>SUM(D171:D177)</f>
        <v>29000</v>
      </c>
      <c r="E170" s="107">
        <f>E171+E172+E173+E174+E175+E176+E177</f>
        <v>30730</v>
      </c>
      <c r="F170" s="108">
        <f t="shared" si="4"/>
        <v>1.059655172413793</v>
      </c>
      <c r="G170" s="108">
        <f t="shared" si="5"/>
        <v>105.9655172413793</v>
      </c>
    </row>
    <row r="171" spans="1:7" ht="24" customHeight="1" x14ac:dyDescent="0.25">
      <c r="A171" s="84">
        <v>321190</v>
      </c>
      <c r="B171" s="28" t="s">
        <v>35</v>
      </c>
      <c r="C171" s="162" t="s">
        <v>240</v>
      </c>
      <c r="D171" s="109">
        <v>0</v>
      </c>
      <c r="E171" s="110">
        <v>0</v>
      </c>
      <c r="F171" s="110" t="e">
        <f t="shared" si="4"/>
        <v>#DIV/0!</v>
      </c>
      <c r="G171" s="110" t="e">
        <f t="shared" si="5"/>
        <v>#DIV/0!</v>
      </c>
    </row>
    <row r="172" spans="1:7" ht="26.25" customHeight="1" x14ac:dyDescent="0.25">
      <c r="A172" s="90">
        <v>322190</v>
      </c>
      <c r="B172" s="5" t="s">
        <v>40</v>
      </c>
      <c r="C172" s="154" t="s">
        <v>241</v>
      </c>
      <c r="D172" s="109">
        <v>0</v>
      </c>
      <c r="E172" s="110">
        <v>0</v>
      </c>
      <c r="F172" s="110" t="e">
        <f t="shared" si="4"/>
        <v>#DIV/0!</v>
      </c>
      <c r="G172" s="110" t="e">
        <f t="shared" si="5"/>
        <v>#DIV/0!</v>
      </c>
    </row>
    <row r="173" spans="1:7" ht="24" customHeight="1" x14ac:dyDescent="0.25">
      <c r="A173" s="84">
        <v>323190</v>
      </c>
      <c r="B173" s="6" t="s">
        <v>19</v>
      </c>
      <c r="C173" s="101" t="s">
        <v>242</v>
      </c>
      <c r="D173" s="109">
        <v>27000</v>
      </c>
      <c r="E173" s="110">
        <v>5800</v>
      </c>
      <c r="F173" s="110">
        <f t="shared" si="4"/>
        <v>0.21481481481481482</v>
      </c>
      <c r="G173" s="110">
        <f t="shared" si="5"/>
        <v>21.481481481481481</v>
      </c>
    </row>
    <row r="174" spans="1:7" ht="26.25" customHeight="1" x14ac:dyDescent="0.25">
      <c r="A174" s="22">
        <v>32412</v>
      </c>
      <c r="B174" s="189" t="s">
        <v>243</v>
      </c>
      <c r="C174" s="156" t="s">
        <v>244</v>
      </c>
      <c r="D174" s="109">
        <v>0</v>
      </c>
      <c r="E174" s="110">
        <v>0</v>
      </c>
      <c r="F174" s="110" t="e">
        <f t="shared" si="4"/>
        <v>#DIV/0!</v>
      </c>
      <c r="G174" s="110" t="e">
        <f t="shared" si="5"/>
        <v>#DIV/0!</v>
      </c>
    </row>
    <row r="175" spans="1:7" ht="29.25" customHeight="1" x14ac:dyDescent="0.25">
      <c r="A175" s="22">
        <v>32919</v>
      </c>
      <c r="B175" s="21" t="s">
        <v>245</v>
      </c>
      <c r="C175" s="156" t="s">
        <v>246</v>
      </c>
      <c r="D175" s="109">
        <v>500</v>
      </c>
      <c r="E175" s="110">
        <v>0</v>
      </c>
      <c r="F175" s="110">
        <f t="shared" si="4"/>
        <v>0</v>
      </c>
      <c r="G175" s="110">
        <f t="shared" si="5"/>
        <v>0</v>
      </c>
    </row>
    <row r="176" spans="1:7" ht="24.75" customHeight="1" x14ac:dyDescent="0.25">
      <c r="A176" s="84">
        <v>329990</v>
      </c>
      <c r="B176" s="91" t="s">
        <v>29</v>
      </c>
      <c r="C176" s="174" t="s">
        <v>247</v>
      </c>
      <c r="D176" s="109">
        <v>1500</v>
      </c>
      <c r="E176" s="110">
        <v>24930</v>
      </c>
      <c r="F176" s="110">
        <f t="shared" si="4"/>
        <v>16.62</v>
      </c>
      <c r="G176" s="110">
        <f t="shared" si="5"/>
        <v>1662</v>
      </c>
    </row>
    <row r="177" spans="1:7" ht="24.75" customHeight="1" x14ac:dyDescent="0.25">
      <c r="A177" s="84">
        <v>922213</v>
      </c>
      <c r="B177" s="91" t="s">
        <v>203</v>
      </c>
      <c r="C177" s="174" t="s">
        <v>248</v>
      </c>
      <c r="D177" s="109">
        <v>0</v>
      </c>
      <c r="E177" s="110">
        <v>0</v>
      </c>
      <c r="F177" s="110" t="e">
        <f t="shared" si="4"/>
        <v>#DIV/0!</v>
      </c>
      <c r="G177" s="110" t="e">
        <f t="shared" si="5"/>
        <v>#DIV/0!</v>
      </c>
    </row>
    <row r="178" spans="1:7" ht="24" customHeight="1" x14ac:dyDescent="0.25">
      <c r="A178" s="60" t="s">
        <v>117</v>
      </c>
      <c r="B178" s="7" t="s">
        <v>249</v>
      </c>
      <c r="C178" s="175"/>
      <c r="D178" s="107">
        <f>D179+D180+D182+D183+D184+D185</f>
        <v>7400000</v>
      </c>
      <c r="E178" s="107">
        <f>E179+E180+E181+E182+E183+E184+E185+E186+E187+E188+E189+E190</f>
        <v>7575732.5800000001</v>
      </c>
      <c r="F178" s="108">
        <f t="shared" ref="F178:F221" si="6">SUM(E178/D178)</f>
        <v>1.023747645945946</v>
      </c>
      <c r="G178" s="108">
        <f t="shared" ref="G178:G221" si="7">SUM(E178/D178)*100</f>
        <v>102.37476459459461</v>
      </c>
    </row>
    <row r="179" spans="1:7" ht="24" customHeight="1" x14ac:dyDescent="0.25">
      <c r="A179" s="22">
        <v>31111</v>
      </c>
      <c r="B179" s="18" t="s">
        <v>31</v>
      </c>
      <c r="C179" s="168" t="s">
        <v>250</v>
      </c>
      <c r="D179" s="109">
        <v>5800000</v>
      </c>
      <c r="E179" s="110">
        <v>5926452.6699999999</v>
      </c>
      <c r="F179" s="110">
        <f t="shared" si="6"/>
        <v>1.0218021844827585</v>
      </c>
      <c r="G179" s="110">
        <f t="shared" si="7"/>
        <v>102.18021844827585</v>
      </c>
    </row>
    <row r="180" spans="1:7" ht="24" customHeight="1" x14ac:dyDescent="0.25">
      <c r="A180" s="22">
        <v>31219</v>
      </c>
      <c r="B180" s="18" t="s">
        <v>251</v>
      </c>
      <c r="C180" s="168" t="s">
        <v>252</v>
      </c>
      <c r="D180" s="109">
        <v>578900</v>
      </c>
      <c r="E180" s="110">
        <v>626425.44999999995</v>
      </c>
      <c r="F180" s="110">
        <f t="shared" si="6"/>
        <v>1.082096130592503</v>
      </c>
      <c r="G180" s="110">
        <f t="shared" si="7"/>
        <v>108.2096130592503</v>
      </c>
    </row>
    <row r="181" spans="1:7" ht="24" customHeight="1" x14ac:dyDescent="0.25">
      <c r="A181" s="22">
        <v>31311</v>
      </c>
      <c r="B181" s="18" t="s">
        <v>253</v>
      </c>
      <c r="C181" s="168" t="s">
        <v>254</v>
      </c>
      <c r="D181" s="109">
        <v>0</v>
      </c>
      <c r="E181" s="110">
        <v>0</v>
      </c>
      <c r="F181" s="110" t="e">
        <f t="shared" si="6"/>
        <v>#DIV/0!</v>
      </c>
      <c r="G181" s="110" t="e">
        <f t="shared" si="7"/>
        <v>#DIV/0!</v>
      </c>
    </row>
    <row r="182" spans="1:7" ht="24" customHeight="1" x14ac:dyDescent="0.25">
      <c r="A182" s="22">
        <v>31321</v>
      </c>
      <c r="B182" s="18" t="s">
        <v>255</v>
      </c>
      <c r="C182" s="168" t="s">
        <v>256</v>
      </c>
      <c r="D182" s="109">
        <v>1000000</v>
      </c>
      <c r="E182" s="110">
        <v>998139.46</v>
      </c>
      <c r="F182" s="110">
        <f t="shared" si="6"/>
        <v>0.99813945999999998</v>
      </c>
      <c r="G182" s="110">
        <f t="shared" si="7"/>
        <v>99.813946000000001</v>
      </c>
    </row>
    <row r="183" spans="1:7" ht="24" customHeight="1" x14ac:dyDescent="0.25">
      <c r="A183" s="22">
        <v>321190</v>
      </c>
      <c r="B183" s="18" t="s">
        <v>257</v>
      </c>
      <c r="C183" s="168" t="s">
        <v>258</v>
      </c>
      <c r="D183" s="109">
        <v>1000</v>
      </c>
      <c r="E183" s="110">
        <v>390</v>
      </c>
      <c r="F183" s="110">
        <f t="shared" si="6"/>
        <v>0.39</v>
      </c>
      <c r="G183" s="110">
        <f t="shared" si="7"/>
        <v>39</v>
      </c>
    </row>
    <row r="184" spans="1:7" ht="24" customHeight="1" x14ac:dyDescent="0.25">
      <c r="A184" s="22">
        <v>32955</v>
      </c>
      <c r="B184" s="5" t="s">
        <v>259</v>
      </c>
      <c r="C184" s="168" t="s">
        <v>260</v>
      </c>
      <c r="D184" s="109">
        <v>20000</v>
      </c>
      <c r="E184" s="110">
        <v>20325</v>
      </c>
      <c r="F184" s="110">
        <f t="shared" si="6"/>
        <v>1.0162500000000001</v>
      </c>
      <c r="G184" s="110">
        <f t="shared" si="7"/>
        <v>101.62500000000001</v>
      </c>
    </row>
    <row r="185" spans="1:7" ht="28.5" customHeight="1" x14ac:dyDescent="0.25">
      <c r="A185" s="22">
        <v>32999</v>
      </c>
      <c r="B185" s="5" t="s">
        <v>200</v>
      </c>
      <c r="C185" s="176" t="s">
        <v>261</v>
      </c>
      <c r="D185" s="109">
        <v>100</v>
      </c>
      <c r="E185" s="110">
        <v>0</v>
      </c>
      <c r="F185" s="110">
        <f t="shared" si="6"/>
        <v>0</v>
      </c>
      <c r="G185" s="110">
        <f t="shared" si="7"/>
        <v>0</v>
      </c>
    </row>
    <row r="186" spans="1:7" ht="28.5" customHeight="1" x14ac:dyDescent="0.25">
      <c r="A186" s="22">
        <v>41231</v>
      </c>
      <c r="B186" s="5" t="s">
        <v>62</v>
      </c>
      <c r="C186" s="176" t="s">
        <v>262</v>
      </c>
      <c r="D186" s="109">
        <v>0</v>
      </c>
      <c r="E186" s="110">
        <v>0</v>
      </c>
      <c r="F186" s="110" t="e">
        <f t="shared" si="6"/>
        <v>#DIV/0!</v>
      </c>
      <c r="G186" s="110" t="e">
        <f t="shared" si="7"/>
        <v>#DIV/0!</v>
      </c>
    </row>
    <row r="187" spans="1:7" ht="28.5" customHeight="1" x14ac:dyDescent="0.25">
      <c r="A187" s="22">
        <v>42271</v>
      </c>
      <c r="B187" s="5" t="s">
        <v>58</v>
      </c>
      <c r="C187" s="177" t="s">
        <v>263</v>
      </c>
      <c r="D187" s="109">
        <v>0</v>
      </c>
      <c r="E187" s="110">
        <v>0</v>
      </c>
      <c r="F187" s="110" t="e">
        <f t="shared" si="6"/>
        <v>#DIV/0!</v>
      </c>
      <c r="G187" s="110" t="e">
        <f t="shared" si="7"/>
        <v>#DIV/0!</v>
      </c>
    </row>
    <row r="188" spans="1:7" ht="22.5" customHeight="1" x14ac:dyDescent="0.25">
      <c r="A188" s="22">
        <v>42273</v>
      </c>
      <c r="B188" s="5" t="s">
        <v>30</v>
      </c>
      <c r="C188" s="176" t="s">
        <v>264</v>
      </c>
      <c r="D188" s="109">
        <v>0</v>
      </c>
      <c r="E188" s="110">
        <v>0</v>
      </c>
      <c r="F188" s="110" t="e">
        <f t="shared" si="6"/>
        <v>#DIV/0!</v>
      </c>
      <c r="G188" s="110" t="e">
        <f t="shared" si="7"/>
        <v>#DIV/0!</v>
      </c>
    </row>
    <row r="189" spans="1:7" ht="22.5" customHeight="1" x14ac:dyDescent="0.25">
      <c r="A189" s="22">
        <v>424110</v>
      </c>
      <c r="B189" s="20" t="s">
        <v>34</v>
      </c>
      <c r="C189" s="176" t="s">
        <v>265</v>
      </c>
      <c r="D189" s="109">
        <v>0</v>
      </c>
      <c r="E189" s="110">
        <v>4000</v>
      </c>
      <c r="F189" s="110" t="e">
        <f t="shared" si="6"/>
        <v>#DIV/0!</v>
      </c>
      <c r="G189" s="110" t="e">
        <f t="shared" si="7"/>
        <v>#DIV/0!</v>
      </c>
    </row>
    <row r="190" spans="1:7" ht="22.5" customHeight="1" x14ac:dyDescent="0.25">
      <c r="A190" s="22">
        <v>922213</v>
      </c>
      <c r="B190" s="5" t="s">
        <v>203</v>
      </c>
      <c r="C190" s="176" t="s">
        <v>266</v>
      </c>
      <c r="D190" s="109">
        <v>0</v>
      </c>
      <c r="E190" s="110">
        <v>0</v>
      </c>
      <c r="F190" s="110" t="e">
        <f t="shared" si="6"/>
        <v>#DIV/0!</v>
      </c>
      <c r="G190" s="110" t="e">
        <f t="shared" si="7"/>
        <v>#DIV/0!</v>
      </c>
    </row>
    <row r="191" spans="1:7" ht="24" customHeight="1" x14ac:dyDescent="0.25">
      <c r="A191" s="60" t="s">
        <v>123</v>
      </c>
      <c r="B191" s="92" t="s">
        <v>36</v>
      </c>
      <c r="C191" s="178"/>
      <c r="D191" s="107">
        <f>SUM(D192:D208)</f>
        <v>60000</v>
      </c>
      <c r="E191" s="107">
        <f>E192+E193+E194+E195+E196+E197+E199+E200+E201+E203+E205+E206+E207+E208</f>
        <v>22897.75</v>
      </c>
      <c r="F191" s="108">
        <f t="shared" si="6"/>
        <v>0.38162916666666669</v>
      </c>
      <c r="G191" s="108">
        <f t="shared" si="7"/>
        <v>38.162916666666668</v>
      </c>
    </row>
    <row r="192" spans="1:7" ht="26.25" customHeight="1" x14ac:dyDescent="0.25">
      <c r="A192" s="83">
        <v>322190</v>
      </c>
      <c r="B192" s="17" t="s">
        <v>45</v>
      </c>
      <c r="C192" s="179" t="s">
        <v>267</v>
      </c>
      <c r="D192" s="109">
        <v>0</v>
      </c>
      <c r="E192" s="110">
        <v>0</v>
      </c>
      <c r="F192" s="110" t="e">
        <f t="shared" si="6"/>
        <v>#DIV/0!</v>
      </c>
      <c r="G192" s="110" t="e">
        <f t="shared" si="7"/>
        <v>#DIV/0!</v>
      </c>
    </row>
    <row r="193" spans="1:7" ht="26.25" customHeight="1" x14ac:dyDescent="0.25">
      <c r="A193" s="83">
        <v>32131</v>
      </c>
      <c r="B193" s="17" t="s">
        <v>268</v>
      </c>
      <c r="C193" s="154"/>
      <c r="D193" s="109">
        <v>0</v>
      </c>
      <c r="E193" s="110">
        <v>0</v>
      </c>
      <c r="F193" s="110" t="e">
        <f t="shared" si="6"/>
        <v>#DIV/0!</v>
      </c>
      <c r="G193" s="110" t="e">
        <f t="shared" si="7"/>
        <v>#DIV/0!</v>
      </c>
    </row>
    <row r="194" spans="1:7" ht="26.25" customHeight="1" x14ac:dyDescent="0.25">
      <c r="A194" s="83">
        <v>32222</v>
      </c>
      <c r="B194" s="17" t="s">
        <v>269</v>
      </c>
      <c r="C194" s="180" t="s">
        <v>270</v>
      </c>
      <c r="D194" s="109">
        <v>3000</v>
      </c>
      <c r="E194" s="110">
        <v>0</v>
      </c>
      <c r="F194" s="110">
        <f t="shared" si="6"/>
        <v>0</v>
      </c>
      <c r="G194" s="110">
        <f t="shared" si="7"/>
        <v>0</v>
      </c>
    </row>
    <row r="195" spans="1:7" ht="24" customHeight="1" x14ac:dyDescent="0.25">
      <c r="A195" s="84">
        <v>323290</v>
      </c>
      <c r="B195" s="6" t="s">
        <v>33</v>
      </c>
      <c r="C195" s="181" t="s">
        <v>271</v>
      </c>
      <c r="D195" s="109">
        <v>10500</v>
      </c>
      <c r="E195" s="110">
        <v>2412.5</v>
      </c>
      <c r="F195" s="110">
        <f t="shared" si="6"/>
        <v>0.22976190476190475</v>
      </c>
      <c r="G195" s="110">
        <f t="shared" si="7"/>
        <v>22.976190476190474</v>
      </c>
    </row>
    <row r="196" spans="1:7" ht="24" customHeight="1" x14ac:dyDescent="0.25">
      <c r="A196" s="84">
        <v>323590</v>
      </c>
      <c r="B196" s="6" t="s">
        <v>37</v>
      </c>
      <c r="C196" s="181" t="s">
        <v>272</v>
      </c>
      <c r="D196" s="109">
        <v>0</v>
      </c>
      <c r="E196" s="110">
        <v>0</v>
      </c>
      <c r="F196" s="110" t="e">
        <f t="shared" si="6"/>
        <v>#DIV/0!</v>
      </c>
      <c r="G196" s="110" t="e">
        <f t="shared" si="7"/>
        <v>#DIV/0!</v>
      </c>
    </row>
    <row r="197" spans="1:7" ht="24" customHeight="1" x14ac:dyDescent="0.25">
      <c r="A197" s="84">
        <v>32412</v>
      </c>
      <c r="B197" s="6" t="s">
        <v>273</v>
      </c>
      <c r="C197" s="181" t="s">
        <v>274</v>
      </c>
      <c r="D197" s="109">
        <v>0</v>
      </c>
      <c r="E197" s="110">
        <v>0</v>
      </c>
      <c r="F197" s="110" t="e">
        <f t="shared" si="6"/>
        <v>#DIV/0!</v>
      </c>
      <c r="G197" s="110" t="e">
        <f t="shared" si="7"/>
        <v>#DIV/0!</v>
      </c>
    </row>
    <row r="198" spans="1:7" ht="24" customHeight="1" x14ac:dyDescent="0.25">
      <c r="A198" s="84">
        <v>32921</v>
      </c>
      <c r="B198" s="6" t="s">
        <v>226</v>
      </c>
      <c r="C198" s="181" t="s">
        <v>314</v>
      </c>
      <c r="D198" s="109">
        <v>1000</v>
      </c>
      <c r="E198" s="110">
        <v>0</v>
      </c>
      <c r="F198" s="110">
        <f t="shared" si="6"/>
        <v>0</v>
      </c>
      <c r="G198" s="110">
        <f t="shared" si="7"/>
        <v>0</v>
      </c>
    </row>
    <row r="199" spans="1:7" ht="24" customHeight="1" x14ac:dyDescent="0.25">
      <c r="A199" s="84">
        <v>329220</v>
      </c>
      <c r="B199" s="6" t="s">
        <v>25</v>
      </c>
      <c r="C199" s="181" t="s">
        <v>275</v>
      </c>
      <c r="D199" s="109">
        <v>9500</v>
      </c>
      <c r="E199" s="110">
        <v>13664.81</v>
      </c>
      <c r="F199" s="110">
        <f t="shared" si="6"/>
        <v>1.4384010526315789</v>
      </c>
      <c r="G199" s="110">
        <f t="shared" si="7"/>
        <v>143.84010526315788</v>
      </c>
    </row>
    <row r="200" spans="1:7" ht="21.75" customHeight="1" x14ac:dyDescent="0.25">
      <c r="A200" s="84">
        <v>329230</v>
      </c>
      <c r="B200" s="6" t="s">
        <v>26</v>
      </c>
      <c r="C200" s="181" t="s">
        <v>276</v>
      </c>
      <c r="D200" s="109">
        <v>3500</v>
      </c>
      <c r="E200" s="110">
        <v>2998.89</v>
      </c>
      <c r="F200" s="110">
        <f t="shared" si="6"/>
        <v>0.8568257142857143</v>
      </c>
      <c r="G200" s="110">
        <f t="shared" si="7"/>
        <v>85.682571428571435</v>
      </c>
    </row>
    <row r="201" spans="1:7" ht="24" customHeight="1" x14ac:dyDescent="0.25">
      <c r="A201" s="83">
        <v>329990</v>
      </c>
      <c r="B201" s="4" t="s">
        <v>200</v>
      </c>
      <c r="C201" s="149" t="s">
        <v>277</v>
      </c>
      <c r="D201" s="109">
        <v>4500</v>
      </c>
      <c r="E201" s="110">
        <v>3721.55</v>
      </c>
      <c r="F201" s="110">
        <f t="shared" si="6"/>
        <v>0.82701111111111114</v>
      </c>
      <c r="G201" s="110">
        <f t="shared" si="7"/>
        <v>82.701111111111118</v>
      </c>
    </row>
    <row r="202" spans="1:7" ht="24" customHeight="1" x14ac:dyDescent="0.25">
      <c r="A202" s="83">
        <v>34311</v>
      </c>
      <c r="B202" s="4" t="s">
        <v>232</v>
      </c>
      <c r="C202" s="149" t="s">
        <v>312</v>
      </c>
      <c r="D202" s="109">
        <v>1000</v>
      </c>
      <c r="E202" s="110">
        <v>0</v>
      </c>
      <c r="F202" s="110">
        <f t="shared" si="6"/>
        <v>0</v>
      </c>
      <c r="G202" s="110">
        <f t="shared" si="7"/>
        <v>0</v>
      </c>
    </row>
    <row r="203" spans="1:7" ht="21.75" customHeight="1" x14ac:dyDescent="0.25">
      <c r="A203" s="83">
        <v>42129</v>
      </c>
      <c r="B203" s="4" t="s">
        <v>63</v>
      </c>
      <c r="C203" s="149" t="s">
        <v>278</v>
      </c>
      <c r="D203" s="109">
        <v>5000</v>
      </c>
      <c r="E203" s="110">
        <v>0</v>
      </c>
      <c r="F203" s="110">
        <f t="shared" si="6"/>
        <v>0</v>
      </c>
      <c r="G203" s="110">
        <f t="shared" si="7"/>
        <v>0</v>
      </c>
    </row>
    <row r="204" spans="1:7" ht="21.75" customHeight="1" x14ac:dyDescent="0.25">
      <c r="A204" s="83">
        <v>42211</v>
      </c>
      <c r="B204" s="4" t="s">
        <v>308</v>
      </c>
      <c r="C204" s="186" t="s">
        <v>313</v>
      </c>
      <c r="D204" s="109">
        <v>5000</v>
      </c>
      <c r="E204" s="110">
        <v>0</v>
      </c>
      <c r="F204" s="110">
        <f t="shared" si="6"/>
        <v>0</v>
      </c>
      <c r="G204" s="110">
        <f t="shared" si="7"/>
        <v>0</v>
      </c>
    </row>
    <row r="205" spans="1:7" ht="21.75" customHeight="1" x14ac:dyDescent="0.25">
      <c r="A205" s="22">
        <v>42271</v>
      </c>
      <c r="B205" s="5" t="s">
        <v>58</v>
      </c>
      <c r="C205" s="177" t="s">
        <v>279</v>
      </c>
      <c r="D205" s="109">
        <v>5000</v>
      </c>
      <c r="E205" s="110">
        <v>0</v>
      </c>
      <c r="F205" s="110">
        <f t="shared" si="6"/>
        <v>0</v>
      </c>
      <c r="G205" s="110">
        <f t="shared" si="7"/>
        <v>0</v>
      </c>
    </row>
    <row r="206" spans="1:7" ht="24" customHeight="1" x14ac:dyDescent="0.25">
      <c r="A206" s="83">
        <v>42273</v>
      </c>
      <c r="B206" s="4" t="s">
        <v>30</v>
      </c>
      <c r="C206" s="63" t="s">
        <v>280</v>
      </c>
      <c r="D206" s="109">
        <v>10000</v>
      </c>
      <c r="E206" s="110">
        <v>0</v>
      </c>
      <c r="F206" s="110">
        <f t="shared" si="6"/>
        <v>0</v>
      </c>
      <c r="G206" s="110">
        <f t="shared" si="7"/>
        <v>0</v>
      </c>
    </row>
    <row r="207" spans="1:7" ht="24" customHeight="1" x14ac:dyDescent="0.25">
      <c r="A207" s="83">
        <v>42411</v>
      </c>
      <c r="B207" s="4" t="s">
        <v>281</v>
      </c>
      <c r="C207" s="63" t="s">
        <v>282</v>
      </c>
      <c r="D207" s="109">
        <v>2000</v>
      </c>
      <c r="E207" s="110">
        <v>100</v>
      </c>
      <c r="F207" s="110">
        <f t="shared" si="6"/>
        <v>0.05</v>
      </c>
      <c r="G207" s="110">
        <f t="shared" si="7"/>
        <v>5</v>
      </c>
    </row>
    <row r="208" spans="1:7" ht="24" customHeight="1" x14ac:dyDescent="0.25">
      <c r="A208" s="83">
        <v>922213</v>
      </c>
      <c r="B208" s="4" t="s">
        <v>203</v>
      </c>
      <c r="C208" s="63" t="s">
        <v>283</v>
      </c>
      <c r="D208" s="109">
        <v>0</v>
      </c>
      <c r="E208" s="110">
        <v>0</v>
      </c>
      <c r="F208" s="110" t="e">
        <f t="shared" si="6"/>
        <v>#DIV/0!</v>
      </c>
      <c r="G208" s="110" t="e">
        <f t="shared" si="7"/>
        <v>#DIV/0!</v>
      </c>
    </row>
    <row r="209" spans="1:7" ht="24" customHeight="1" x14ac:dyDescent="0.25">
      <c r="A209" s="60" t="s">
        <v>126</v>
      </c>
      <c r="B209" s="61" t="s">
        <v>284</v>
      </c>
      <c r="C209" s="153"/>
      <c r="D209" s="107">
        <f>SUM(D210:D221)</f>
        <v>416376</v>
      </c>
      <c r="E209" s="107">
        <f>E210+E211+E213+E214+E215+E216+E217+E218+E219+E220+E221</f>
        <v>16565.219999999998</v>
      </c>
      <c r="F209" s="108">
        <f t="shared" si="6"/>
        <v>3.9784281514784706E-2</v>
      </c>
      <c r="G209" s="108">
        <f t="shared" si="7"/>
        <v>3.9784281514784707</v>
      </c>
    </row>
    <row r="210" spans="1:7" ht="21.95" customHeight="1" x14ac:dyDescent="0.25">
      <c r="A210" s="22">
        <v>321190</v>
      </c>
      <c r="B210" s="87" t="s">
        <v>32</v>
      </c>
      <c r="C210" s="168" t="s">
        <v>285</v>
      </c>
      <c r="D210" s="109">
        <v>150000</v>
      </c>
      <c r="E210" s="110">
        <v>9295.32</v>
      </c>
      <c r="F210" s="110">
        <f t="shared" si="6"/>
        <v>6.1968799999999997E-2</v>
      </c>
      <c r="G210" s="110">
        <f t="shared" si="7"/>
        <v>6.1968800000000002</v>
      </c>
    </row>
    <row r="211" spans="1:7" ht="21.95" customHeight="1" x14ac:dyDescent="0.25">
      <c r="A211" s="22">
        <v>322110</v>
      </c>
      <c r="B211" s="94" t="s">
        <v>11</v>
      </c>
      <c r="C211" s="128" t="s">
        <v>286</v>
      </c>
      <c r="D211" s="109">
        <v>15000</v>
      </c>
      <c r="E211" s="110">
        <v>0</v>
      </c>
      <c r="F211" s="110">
        <f t="shared" si="6"/>
        <v>0</v>
      </c>
      <c r="G211" s="110">
        <f t="shared" si="7"/>
        <v>0</v>
      </c>
    </row>
    <row r="212" spans="1:7" ht="21.95" customHeight="1" x14ac:dyDescent="0.25">
      <c r="A212" s="22">
        <v>32234</v>
      </c>
      <c r="B212" s="94" t="s">
        <v>315</v>
      </c>
      <c r="C212" s="185" t="s">
        <v>316</v>
      </c>
      <c r="D212" s="109">
        <v>5000</v>
      </c>
      <c r="E212" s="110">
        <v>0</v>
      </c>
      <c r="F212" s="110">
        <f t="shared" si="6"/>
        <v>0</v>
      </c>
      <c r="G212" s="110">
        <f t="shared" si="7"/>
        <v>0</v>
      </c>
    </row>
    <row r="213" spans="1:7" ht="21.95" customHeight="1" x14ac:dyDescent="0.25">
      <c r="A213" s="22">
        <v>32319</v>
      </c>
      <c r="B213" s="87" t="s">
        <v>19</v>
      </c>
      <c r="C213" s="168" t="s">
        <v>287</v>
      </c>
      <c r="D213" s="109">
        <v>88000</v>
      </c>
      <c r="E213" s="110">
        <f>1266+1953.24</f>
        <v>3219.24</v>
      </c>
      <c r="F213" s="110">
        <f t="shared" si="6"/>
        <v>3.6582272727272727E-2</v>
      </c>
      <c r="G213" s="110">
        <f t="shared" si="7"/>
        <v>3.6582272727272729</v>
      </c>
    </row>
    <row r="214" spans="1:7" ht="21.95" customHeight="1" x14ac:dyDescent="0.25">
      <c r="A214" s="83">
        <v>32339</v>
      </c>
      <c r="B214" s="93" t="s">
        <v>20</v>
      </c>
      <c r="C214" s="179" t="s">
        <v>288</v>
      </c>
      <c r="D214" s="109">
        <v>5000</v>
      </c>
      <c r="E214" s="110">
        <v>0</v>
      </c>
      <c r="F214" s="110">
        <f t="shared" si="6"/>
        <v>0</v>
      </c>
      <c r="G214" s="110">
        <f t="shared" si="7"/>
        <v>0</v>
      </c>
    </row>
    <row r="215" spans="1:7" ht="21.95" customHeight="1" x14ac:dyDescent="0.25">
      <c r="A215" s="83">
        <v>32412</v>
      </c>
      <c r="B215" s="66" t="s">
        <v>273</v>
      </c>
      <c r="C215" s="182" t="s">
        <v>289</v>
      </c>
      <c r="D215" s="109">
        <v>80000</v>
      </c>
      <c r="E215" s="110">
        <v>0</v>
      </c>
      <c r="F215" s="110">
        <f t="shared" si="6"/>
        <v>0</v>
      </c>
      <c r="G215" s="110">
        <f t="shared" si="7"/>
        <v>0</v>
      </c>
    </row>
    <row r="216" spans="1:7" ht="21.95" customHeight="1" x14ac:dyDescent="0.25">
      <c r="A216" s="83">
        <v>32923</v>
      </c>
      <c r="B216" s="66" t="s">
        <v>290</v>
      </c>
      <c r="C216" s="182" t="s">
        <v>291</v>
      </c>
      <c r="D216" s="109">
        <v>10000</v>
      </c>
      <c r="E216" s="110">
        <v>1454.64</v>
      </c>
      <c r="F216" s="110">
        <f t="shared" si="6"/>
        <v>0.14546400000000001</v>
      </c>
      <c r="G216" s="110">
        <f t="shared" si="7"/>
        <v>14.5464</v>
      </c>
    </row>
    <row r="217" spans="1:7" ht="21.95" customHeight="1" x14ac:dyDescent="0.25">
      <c r="A217" s="83">
        <v>32931</v>
      </c>
      <c r="B217" s="83" t="s">
        <v>27</v>
      </c>
      <c r="C217" s="182" t="s">
        <v>292</v>
      </c>
      <c r="D217" s="109">
        <v>8376</v>
      </c>
      <c r="E217" s="110">
        <v>0</v>
      </c>
      <c r="F217" s="110">
        <f t="shared" si="6"/>
        <v>0</v>
      </c>
      <c r="G217" s="110">
        <f t="shared" si="7"/>
        <v>0</v>
      </c>
    </row>
    <row r="218" spans="1:7" ht="21.95" customHeight="1" x14ac:dyDescent="0.25">
      <c r="A218" s="83">
        <v>329990</v>
      </c>
      <c r="B218" s="5" t="s">
        <v>29</v>
      </c>
      <c r="C218" s="182" t="s">
        <v>293</v>
      </c>
      <c r="D218" s="109">
        <v>10000</v>
      </c>
      <c r="E218" s="110">
        <v>2596.02</v>
      </c>
      <c r="F218" s="110">
        <f t="shared" si="6"/>
        <v>0.259602</v>
      </c>
      <c r="G218" s="110">
        <f t="shared" si="7"/>
        <v>25.9602</v>
      </c>
    </row>
    <row r="219" spans="1:7" ht="21.75" customHeight="1" x14ac:dyDescent="0.25">
      <c r="A219" s="22">
        <v>42271</v>
      </c>
      <c r="B219" s="5" t="s">
        <v>58</v>
      </c>
      <c r="C219" s="177" t="s">
        <v>294</v>
      </c>
      <c r="D219" s="109">
        <v>20000</v>
      </c>
      <c r="E219" s="110">
        <v>0</v>
      </c>
      <c r="F219" s="110">
        <f t="shared" si="6"/>
        <v>0</v>
      </c>
      <c r="G219" s="110">
        <f t="shared" si="7"/>
        <v>0</v>
      </c>
    </row>
    <row r="220" spans="1:7" ht="24" customHeight="1" x14ac:dyDescent="0.25">
      <c r="A220" s="83">
        <v>42273</v>
      </c>
      <c r="B220" s="4" t="s">
        <v>30</v>
      </c>
      <c r="C220" s="183" t="s">
        <v>295</v>
      </c>
      <c r="D220" s="109">
        <v>25000</v>
      </c>
      <c r="E220" s="110">
        <v>0</v>
      </c>
      <c r="F220" s="110">
        <f t="shared" si="6"/>
        <v>0</v>
      </c>
      <c r="G220" s="110">
        <f t="shared" si="7"/>
        <v>0</v>
      </c>
    </row>
    <row r="221" spans="1:7" ht="21.95" customHeight="1" x14ac:dyDescent="0.25">
      <c r="A221" s="83">
        <v>922213</v>
      </c>
      <c r="B221" s="5" t="s">
        <v>203</v>
      </c>
      <c r="C221" s="154" t="s">
        <v>296</v>
      </c>
      <c r="D221" s="109">
        <v>0</v>
      </c>
      <c r="E221" s="110">
        <v>0</v>
      </c>
      <c r="F221" s="110" t="e">
        <f t="shared" si="6"/>
        <v>#DIV/0!</v>
      </c>
      <c r="G221" s="110" t="e">
        <f t="shared" si="7"/>
        <v>#DIV/0!</v>
      </c>
    </row>
    <row r="222" spans="1:7" ht="5.25" customHeight="1" x14ac:dyDescent="0.25"/>
    <row r="223" spans="1:7" ht="5.25" customHeight="1" x14ac:dyDescent="0.25"/>
    <row r="224" spans="1:7" x14ac:dyDescent="0.25">
      <c r="A224" t="s">
        <v>324</v>
      </c>
    </row>
    <row r="225" spans="2:5" ht="20.25" customHeight="1" x14ac:dyDescent="0.25"/>
    <row r="226" spans="2:5" x14ac:dyDescent="0.25">
      <c r="B226" s="188" t="s">
        <v>317</v>
      </c>
      <c r="E226" s="25" t="s">
        <v>48</v>
      </c>
    </row>
    <row r="229" spans="2:5" x14ac:dyDescent="0.25">
      <c r="B229" s="187" t="s">
        <v>318</v>
      </c>
      <c r="D229" t="s">
        <v>299</v>
      </c>
    </row>
    <row r="230" spans="2:5" x14ac:dyDescent="0.25">
      <c r="B230" s="187"/>
    </row>
    <row r="232" spans="2:5" x14ac:dyDescent="0.25">
      <c r="B232" s="222" t="s">
        <v>319</v>
      </c>
      <c r="C232" s="222"/>
      <c r="D232" s="222"/>
      <c r="E232" s="222"/>
    </row>
    <row r="235" spans="2:5" x14ac:dyDescent="0.25">
      <c r="B235" s="222" t="s">
        <v>320</v>
      </c>
      <c r="C235" s="222"/>
      <c r="D235" s="222"/>
      <c r="E235" s="222"/>
    </row>
  </sheetData>
  <mergeCells count="35">
    <mergeCell ref="B232:E232"/>
    <mergeCell ref="B235:E235"/>
    <mergeCell ref="E65:E66"/>
    <mergeCell ref="E128:E129"/>
    <mergeCell ref="A16:B16"/>
    <mergeCell ref="A17:B17"/>
    <mergeCell ref="C14:C17"/>
    <mergeCell ref="B68:G68"/>
    <mergeCell ref="B70:G70"/>
    <mergeCell ref="A69:G69"/>
    <mergeCell ref="D8:D10"/>
    <mergeCell ref="A9:B9"/>
    <mergeCell ref="A12:A13"/>
    <mergeCell ref="B12:B13"/>
    <mergeCell ref="C12:C13"/>
    <mergeCell ref="E12:E13"/>
    <mergeCell ref="A130:B130"/>
    <mergeCell ref="A131:E131"/>
    <mergeCell ref="B132:E132"/>
    <mergeCell ref="B133:E133"/>
    <mergeCell ref="A71:B71"/>
    <mergeCell ref="A114:C114"/>
    <mergeCell ref="C115:C117"/>
    <mergeCell ref="C120:C125"/>
    <mergeCell ref="A128:A129"/>
    <mergeCell ref="B128:B129"/>
    <mergeCell ref="C128:C129"/>
    <mergeCell ref="A4:B4"/>
    <mergeCell ref="A65:A66"/>
    <mergeCell ref="B65:B66"/>
    <mergeCell ref="C65:C66"/>
    <mergeCell ref="A22:A24"/>
    <mergeCell ref="A27:A30"/>
    <mergeCell ref="A31:B31"/>
    <mergeCell ref="C34:C35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75" fitToHeight="0" orientation="portrait" horizontalDpi="4294967293" r:id="rId1"/>
  <rowBreaks count="9" manualBreakCount="9">
    <brk id="32" max="16383" man="1"/>
    <brk id="56" max="16383" man="1"/>
    <brk id="64" max="16383" man="1"/>
    <brk id="89" max="7" man="1"/>
    <brk id="113" max="16383" man="1"/>
    <brk id="127" max="16383" man="1"/>
    <brk id="159" max="6" man="1"/>
    <brk id="185" max="6" man="1"/>
    <brk id="2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OBRAČUN PLANA 12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Ljerka</dc:creator>
  <cp:lastModifiedBy>Racunovodstvo</cp:lastModifiedBy>
  <cp:lastPrinted>2022-02-15T08:46:34Z</cp:lastPrinted>
  <dcterms:created xsi:type="dcterms:W3CDTF">2016-05-18T07:46:19Z</dcterms:created>
  <dcterms:modified xsi:type="dcterms:W3CDTF">2022-02-16T07:46:55Z</dcterms:modified>
</cp:coreProperties>
</file>