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OBRAČUNI FIN. PLANA - IZVRŠENJE FP\Obračun fin. plana 2023\Polugodišnji izvještaj\"/>
    </mc:Choice>
  </mc:AlternateContent>
  <xr:revisionPtr revIDLastSave="0" documentId="13_ncr:1_{746A7851-6656-4FD9-84F9-DC5B0B7C82F9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SAŽETAK" sheetId="1" r:id="rId1"/>
    <sheet name=" Račun prihoda i rashoda" sheetId="3" r:id="rId2"/>
    <sheet name="Prihodi i rashodi po izvorima f" sheetId="8" r:id="rId3"/>
    <sheet name="Rashodi prema funkcijskoj kl" sheetId="5" r:id="rId4"/>
    <sheet name="Račun financiranja" sheetId="6" r:id="rId5"/>
    <sheet name="POSEBNI DIO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8" l="1"/>
  <c r="C31" i="8"/>
  <c r="E414" i="7"/>
  <c r="E402" i="7"/>
  <c r="F402" i="7" s="1"/>
  <c r="E395" i="7"/>
  <c r="F395" i="7" s="1"/>
  <c r="E387" i="7"/>
  <c r="F387" i="7" s="1"/>
  <c r="E385" i="7"/>
  <c r="F385" i="7" s="1"/>
  <c r="E392" i="7"/>
  <c r="F392" i="7" s="1"/>
  <c r="E382" i="7"/>
  <c r="F382" i="7" s="1"/>
  <c r="E43" i="7"/>
  <c r="F43" i="7" s="1"/>
  <c r="E182" i="7"/>
  <c r="F182" i="7" s="1"/>
  <c r="E170" i="7"/>
  <c r="E159" i="7"/>
  <c r="F159" i="7" s="1"/>
  <c r="F187" i="7"/>
  <c r="E165" i="7"/>
  <c r="F165" i="7" s="1"/>
  <c r="E88" i="7"/>
  <c r="F88" i="7" s="1"/>
  <c r="E228" i="7"/>
  <c r="F228" i="7" s="1"/>
  <c r="E240" i="7"/>
  <c r="F240" i="7" s="1"/>
  <c r="E218" i="7"/>
  <c r="F218" i="7" s="1"/>
  <c r="E344" i="7"/>
  <c r="F344" i="7" s="1"/>
  <c r="E358" i="7"/>
  <c r="F358" i="7" s="1"/>
  <c r="E338" i="7"/>
  <c r="E337" i="7" s="1"/>
  <c r="E286" i="7"/>
  <c r="F286" i="7" s="1"/>
  <c r="E275" i="7"/>
  <c r="F275" i="7" s="1"/>
  <c r="E309" i="7"/>
  <c r="F309" i="7" s="1"/>
  <c r="E303" i="7"/>
  <c r="F303" i="7" s="1"/>
  <c r="E272" i="7"/>
  <c r="E271" i="7" s="1"/>
  <c r="F271" i="7" s="1"/>
  <c r="E270" i="7"/>
  <c r="F270" i="7" s="1"/>
  <c r="E266" i="7"/>
  <c r="F266" i="7" s="1"/>
  <c r="E511" i="7"/>
  <c r="F511" i="7" s="1"/>
  <c r="E504" i="7"/>
  <c r="F504" i="7" s="1"/>
  <c r="F533" i="7"/>
  <c r="F534" i="7"/>
  <c r="F535" i="7"/>
  <c r="E528" i="7"/>
  <c r="E521" i="7" s="1"/>
  <c r="E501" i="7"/>
  <c r="F501" i="7" s="1"/>
  <c r="E473" i="7"/>
  <c r="E456" i="7"/>
  <c r="E453" i="7"/>
  <c r="F453" i="7" s="1"/>
  <c r="E53" i="7"/>
  <c r="F53" i="7" s="1"/>
  <c r="E41" i="7"/>
  <c r="F41" i="7" s="1"/>
  <c r="E40" i="7"/>
  <c r="F40" i="7" s="1"/>
  <c r="E38" i="7"/>
  <c r="F38" i="7" s="1"/>
  <c r="E37" i="7"/>
  <c r="F37" i="7" s="1"/>
  <c r="E35" i="7"/>
  <c r="F35" i="7" s="1"/>
  <c r="E34" i="7"/>
  <c r="F34" i="7" s="1"/>
  <c r="E30" i="7"/>
  <c r="E29" i="7"/>
  <c r="F29" i="7" s="1"/>
  <c r="E28" i="7"/>
  <c r="F28" i="7" s="1"/>
  <c r="E27" i="7"/>
  <c r="E23" i="7"/>
  <c r="F23" i="7" s="1"/>
  <c r="D437" i="7"/>
  <c r="F9" i="7"/>
  <c r="F11" i="7"/>
  <c r="F12" i="7"/>
  <c r="F13" i="7"/>
  <c r="F14" i="7"/>
  <c r="F15" i="7"/>
  <c r="F16" i="7"/>
  <c r="F17" i="7"/>
  <c r="F18" i="7"/>
  <c r="F19" i="7"/>
  <c r="F20" i="7"/>
  <c r="F24" i="7"/>
  <c r="F25" i="7"/>
  <c r="F36" i="7"/>
  <c r="F42" i="7"/>
  <c r="F44" i="7"/>
  <c r="F45" i="7"/>
  <c r="F46" i="7"/>
  <c r="F47" i="7"/>
  <c r="F48" i="7"/>
  <c r="F49" i="7"/>
  <c r="F50" i="7"/>
  <c r="F51" i="7"/>
  <c r="F52" i="7"/>
  <c r="F54" i="7"/>
  <c r="F55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8" i="7"/>
  <c r="F79" i="7"/>
  <c r="F81" i="7"/>
  <c r="F82" i="7"/>
  <c r="F84" i="7"/>
  <c r="F85" i="7"/>
  <c r="F86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8" i="7"/>
  <c r="F149" i="7"/>
  <c r="F150" i="7"/>
  <c r="F151" i="7"/>
  <c r="F152" i="7"/>
  <c r="F153" i="7"/>
  <c r="F154" i="7"/>
  <c r="F155" i="7"/>
  <c r="F156" i="7"/>
  <c r="F157" i="7"/>
  <c r="F160" i="7"/>
  <c r="F161" i="7"/>
  <c r="F162" i="7"/>
  <c r="F164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3" i="7"/>
  <c r="F184" i="7"/>
  <c r="F185" i="7"/>
  <c r="F186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6" i="7"/>
  <c r="F207" i="7"/>
  <c r="F208" i="7"/>
  <c r="F209" i="7"/>
  <c r="F210" i="7"/>
  <c r="F211" i="7"/>
  <c r="F212" i="7"/>
  <c r="F213" i="7"/>
  <c r="F214" i="7"/>
  <c r="F215" i="7"/>
  <c r="F219" i="7"/>
  <c r="F220" i="7"/>
  <c r="F221" i="7"/>
  <c r="F222" i="7"/>
  <c r="F223" i="7"/>
  <c r="F224" i="7"/>
  <c r="F225" i="7"/>
  <c r="F226" i="7"/>
  <c r="F227" i="7"/>
  <c r="F229" i="7"/>
  <c r="F230" i="7"/>
  <c r="F231" i="7"/>
  <c r="F232" i="7"/>
  <c r="F233" i="7"/>
  <c r="F234" i="7"/>
  <c r="F235" i="7"/>
  <c r="F236" i="7"/>
  <c r="F237" i="7"/>
  <c r="F238" i="7"/>
  <c r="F239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7" i="7"/>
  <c r="F268" i="7"/>
  <c r="F273" i="7"/>
  <c r="F276" i="7"/>
  <c r="F277" i="7"/>
  <c r="F278" i="7"/>
  <c r="F279" i="7"/>
  <c r="F280" i="7"/>
  <c r="F281" i="7"/>
  <c r="F282" i="7"/>
  <c r="F283" i="7"/>
  <c r="F284" i="7"/>
  <c r="F285" i="7"/>
  <c r="F287" i="7"/>
  <c r="F288" i="7"/>
  <c r="F289" i="7"/>
  <c r="F290" i="7"/>
  <c r="F291" i="7"/>
  <c r="F292" i="7"/>
  <c r="F293" i="7"/>
  <c r="F294" i="7"/>
  <c r="F295" i="7"/>
  <c r="F296" i="7"/>
  <c r="F297" i="7"/>
  <c r="F299" i="7"/>
  <c r="F300" i="7"/>
  <c r="F301" i="7"/>
  <c r="F302" i="7"/>
  <c r="F304" i="7"/>
  <c r="F305" i="7"/>
  <c r="F306" i="7"/>
  <c r="F307" i="7"/>
  <c r="F308" i="7"/>
  <c r="F310" i="7"/>
  <c r="F311" i="7"/>
  <c r="F312" i="7"/>
  <c r="F313" i="7"/>
  <c r="F314" i="7"/>
  <c r="F315" i="7"/>
  <c r="F316" i="7"/>
  <c r="F317" i="7"/>
  <c r="F318" i="7"/>
  <c r="F319" i="7"/>
  <c r="F322" i="7"/>
  <c r="F323" i="7"/>
  <c r="F324" i="7"/>
  <c r="F325" i="7"/>
  <c r="F326" i="7"/>
  <c r="F327" i="7"/>
  <c r="F328" i="7"/>
  <c r="F329" i="7"/>
  <c r="F330" i="7"/>
  <c r="F331" i="7"/>
  <c r="F333" i="7"/>
  <c r="F334" i="7"/>
  <c r="F335" i="7"/>
  <c r="F336" i="7"/>
  <c r="F339" i="7"/>
  <c r="F340" i="7"/>
  <c r="F341" i="7"/>
  <c r="F342" i="7"/>
  <c r="F343" i="7"/>
  <c r="F345" i="7"/>
  <c r="F346" i="7"/>
  <c r="F347" i="7"/>
  <c r="F348" i="7"/>
  <c r="F349" i="7"/>
  <c r="F350" i="7"/>
  <c r="F351" i="7"/>
  <c r="F352" i="7"/>
  <c r="F353" i="7"/>
  <c r="F354" i="7"/>
  <c r="F355" i="7"/>
  <c r="F357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4" i="7"/>
  <c r="F375" i="7"/>
  <c r="F376" i="7"/>
  <c r="F377" i="7"/>
  <c r="F383" i="7"/>
  <c r="F384" i="7"/>
  <c r="F386" i="7"/>
  <c r="F388" i="7"/>
  <c r="F389" i="7"/>
  <c r="F393" i="7"/>
  <c r="F394" i="7"/>
  <c r="F396" i="7"/>
  <c r="F397" i="7"/>
  <c r="F398" i="7"/>
  <c r="F399" i="7"/>
  <c r="F400" i="7"/>
  <c r="F401" i="7"/>
  <c r="F403" i="7"/>
  <c r="F404" i="7"/>
  <c r="F405" i="7"/>
  <c r="F406" i="7"/>
  <c r="F407" i="7"/>
  <c r="F408" i="7"/>
  <c r="F409" i="7"/>
  <c r="F410" i="7"/>
  <c r="F411" i="7"/>
  <c r="F412" i="7"/>
  <c r="F413" i="7"/>
  <c r="F414" i="7"/>
  <c r="F415" i="7"/>
  <c r="F416" i="7"/>
  <c r="F417" i="7"/>
  <c r="F418" i="7"/>
  <c r="F419" i="7"/>
  <c r="F420" i="7"/>
  <c r="F421" i="7"/>
  <c r="F422" i="7"/>
  <c r="F423" i="7"/>
  <c r="F424" i="7"/>
  <c r="F425" i="7"/>
  <c r="F426" i="7"/>
  <c r="F427" i="7"/>
  <c r="F428" i="7"/>
  <c r="F429" i="7"/>
  <c r="F430" i="7"/>
  <c r="F431" i="7"/>
  <c r="F432" i="7"/>
  <c r="F433" i="7"/>
  <c r="F434" i="7"/>
  <c r="F435" i="7"/>
  <c r="F436" i="7"/>
  <c r="F439" i="7"/>
  <c r="F440" i="7"/>
  <c r="F441" i="7"/>
  <c r="F442" i="7"/>
  <c r="F443" i="7"/>
  <c r="F444" i="7"/>
  <c r="F445" i="7"/>
  <c r="F446" i="7"/>
  <c r="F447" i="7"/>
  <c r="F448" i="7"/>
  <c r="F449" i="7"/>
  <c r="F451" i="7"/>
  <c r="F454" i="7"/>
  <c r="F455" i="7"/>
  <c r="F457" i="7"/>
  <c r="F458" i="7"/>
  <c r="F459" i="7"/>
  <c r="F460" i="7"/>
  <c r="F461" i="7"/>
  <c r="F462" i="7"/>
  <c r="F463" i="7"/>
  <c r="F464" i="7"/>
  <c r="F465" i="7"/>
  <c r="F466" i="7"/>
  <c r="F467" i="7"/>
  <c r="F468" i="7"/>
  <c r="F469" i="7"/>
  <c r="F470" i="7"/>
  <c r="F471" i="7"/>
  <c r="F472" i="7"/>
  <c r="F473" i="7"/>
  <c r="F474" i="7"/>
  <c r="F475" i="7"/>
  <c r="F476" i="7"/>
  <c r="F477" i="7"/>
  <c r="F478" i="7"/>
  <c r="F479" i="7"/>
  <c r="F480" i="7"/>
  <c r="F481" i="7"/>
  <c r="F482" i="7"/>
  <c r="F483" i="7"/>
  <c r="F484" i="7"/>
  <c r="F485" i="7"/>
  <c r="F486" i="7"/>
  <c r="F487" i="7"/>
  <c r="F489" i="7"/>
  <c r="F490" i="7"/>
  <c r="F491" i="7"/>
  <c r="F492" i="7"/>
  <c r="F493" i="7"/>
  <c r="F494" i="7"/>
  <c r="F495" i="7"/>
  <c r="F496" i="7"/>
  <c r="F497" i="7"/>
  <c r="F498" i="7"/>
  <c r="F500" i="7"/>
  <c r="F502" i="7"/>
  <c r="F503" i="7"/>
  <c r="F505" i="7"/>
  <c r="F506" i="7"/>
  <c r="F507" i="7"/>
  <c r="F508" i="7"/>
  <c r="F509" i="7"/>
  <c r="F510" i="7"/>
  <c r="F512" i="7"/>
  <c r="F513" i="7"/>
  <c r="F514" i="7"/>
  <c r="F515" i="7"/>
  <c r="F516" i="7"/>
  <c r="F517" i="7"/>
  <c r="F518" i="7"/>
  <c r="F519" i="7"/>
  <c r="F520" i="7"/>
  <c r="F522" i="7"/>
  <c r="F523" i="7"/>
  <c r="F524" i="7"/>
  <c r="F525" i="7"/>
  <c r="F526" i="7"/>
  <c r="F527" i="7"/>
  <c r="F529" i="7"/>
  <c r="F530" i="7"/>
  <c r="F531" i="7"/>
  <c r="F532" i="7"/>
  <c r="F536" i="7"/>
  <c r="F537" i="7"/>
  <c r="F538" i="7"/>
  <c r="F539" i="7"/>
  <c r="F540" i="7"/>
  <c r="F541" i="7"/>
  <c r="F542" i="7"/>
  <c r="F543" i="7"/>
  <c r="F544" i="7"/>
  <c r="F545" i="7"/>
  <c r="F546" i="7"/>
  <c r="F547" i="7"/>
  <c r="F548" i="7"/>
  <c r="F549" i="7"/>
  <c r="F550" i="7"/>
  <c r="F551" i="7"/>
  <c r="F552" i="7"/>
  <c r="F553" i="7"/>
  <c r="F554" i="7"/>
  <c r="F555" i="7"/>
  <c r="F556" i="7"/>
  <c r="F557" i="7"/>
  <c r="F558" i="7"/>
  <c r="F559" i="7"/>
  <c r="F560" i="7"/>
  <c r="F561" i="7"/>
  <c r="F562" i="7"/>
  <c r="F563" i="7"/>
  <c r="F564" i="7"/>
  <c r="F565" i="7"/>
  <c r="F566" i="7"/>
  <c r="F567" i="7"/>
  <c r="F568" i="7"/>
  <c r="F569" i="7"/>
  <c r="F570" i="7"/>
  <c r="F571" i="7"/>
  <c r="F572" i="7"/>
  <c r="F573" i="7"/>
  <c r="F574" i="7"/>
  <c r="F575" i="7"/>
  <c r="F576" i="7"/>
  <c r="F577" i="7"/>
  <c r="F578" i="7"/>
  <c r="F579" i="7"/>
  <c r="F580" i="7"/>
  <c r="F581" i="7"/>
  <c r="F582" i="7"/>
  <c r="F583" i="7"/>
  <c r="F584" i="7"/>
  <c r="F585" i="7"/>
  <c r="F586" i="7"/>
  <c r="F587" i="7"/>
  <c r="F588" i="7"/>
  <c r="F589" i="7"/>
  <c r="F590" i="7"/>
  <c r="F591" i="7"/>
  <c r="F592" i="7"/>
  <c r="F593" i="7"/>
  <c r="F594" i="7"/>
  <c r="F595" i="7"/>
  <c r="F596" i="7"/>
  <c r="F597" i="7"/>
  <c r="F598" i="7"/>
  <c r="F599" i="7"/>
  <c r="F600" i="7"/>
  <c r="F601" i="7"/>
  <c r="F602" i="7"/>
  <c r="F603" i="7"/>
  <c r="F604" i="7"/>
  <c r="F605" i="7"/>
  <c r="F606" i="7"/>
  <c r="F607" i="7"/>
  <c r="F608" i="7"/>
  <c r="F609" i="7"/>
  <c r="F610" i="7"/>
  <c r="F611" i="7"/>
  <c r="F612" i="7"/>
  <c r="F613" i="7"/>
  <c r="F614" i="7"/>
  <c r="F615" i="7"/>
  <c r="F616" i="7"/>
  <c r="F617" i="7"/>
  <c r="F618" i="7"/>
  <c r="F619" i="7"/>
  <c r="F620" i="7"/>
  <c r="F621" i="7"/>
  <c r="F622" i="7"/>
  <c r="F623" i="7"/>
  <c r="F624" i="7"/>
  <c r="F625" i="7"/>
  <c r="F626" i="7"/>
  <c r="F627" i="7"/>
  <c r="F628" i="7"/>
  <c r="F629" i="7"/>
  <c r="F630" i="7"/>
  <c r="F631" i="7"/>
  <c r="F632" i="7"/>
  <c r="F633" i="7"/>
  <c r="F634" i="7"/>
  <c r="F635" i="7"/>
  <c r="F636" i="7"/>
  <c r="F637" i="7"/>
  <c r="F638" i="7"/>
  <c r="F639" i="7"/>
  <c r="F640" i="7"/>
  <c r="F641" i="7"/>
  <c r="F642" i="7"/>
  <c r="F643" i="7"/>
  <c r="F644" i="7"/>
  <c r="F645" i="7"/>
  <c r="F646" i="7"/>
  <c r="F647" i="7"/>
  <c r="F648" i="7"/>
  <c r="F649" i="7"/>
  <c r="F650" i="7"/>
  <c r="F651" i="7"/>
  <c r="F652" i="7"/>
  <c r="F653" i="7"/>
  <c r="F654" i="7"/>
  <c r="F655" i="7"/>
  <c r="F656" i="7"/>
  <c r="F657" i="7"/>
  <c r="F658" i="7"/>
  <c r="F659" i="7"/>
  <c r="F660" i="7"/>
  <c r="F661" i="7"/>
  <c r="F662" i="7"/>
  <c r="F663" i="7"/>
  <c r="F664" i="7"/>
  <c r="F665" i="7"/>
  <c r="F666" i="7"/>
  <c r="F667" i="7"/>
  <c r="F668" i="7"/>
  <c r="F669" i="7"/>
  <c r="F670" i="7"/>
  <c r="F671" i="7"/>
  <c r="F672" i="7"/>
  <c r="F673" i="7"/>
  <c r="F674" i="7"/>
  <c r="F675" i="7"/>
  <c r="F676" i="7"/>
  <c r="F677" i="7"/>
  <c r="F678" i="7"/>
  <c r="F679" i="7"/>
  <c r="F680" i="7"/>
  <c r="F681" i="7"/>
  <c r="F682" i="7"/>
  <c r="F683" i="7"/>
  <c r="F684" i="7"/>
  <c r="F685" i="7"/>
  <c r="C486" i="7"/>
  <c r="D31" i="7"/>
  <c r="F31" i="7" s="1"/>
  <c r="D83" i="7"/>
  <c r="F83" i="7" s="1"/>
  <c r="D80" i="7"/>
  <c r="F80" i="7" s="1"/>
  <c r="D39" i="7"/>
  <c r="D33" i="7" s="1"/>
  <c r="D32" i="7"/>
  <c r="F32" i="7" s="1"/>
  <c r="D30" i="7"/>
  <c r="D27" i="7"/>
  <c r="C646" i="7"/>
  <c r="C606" i="7"/>
  <c r="C438" i="7"/>
  <c r="C56" i="7"/>
  <c r="C8" i="7"/>
  <c r="D37" i="8"/>
  <c r="C37" i="8"/>
  <c r="C33" i="8"/>
  <c r="C29" i="8"/>
  <c r="E33" i="8"/>
  <c r="E29" i="8"/>
  <c r="E25" i="8"/>
  <c r="E21" i="8"/>
  <c r="E17" i="8"/>
  <c r="E13" i="8"/>
  <c r="D13" i="8"/>
  <c r="E11" i="8"/>
  <c r="D37" i="3"/>
  <c r="F37" i="3"/>
  <c r="H37" i="3" s="1"/>
  <c r="G30" i="1"/>
  <c r="H30" i="1"/>
  <c r="F30" i="1"/>
  <c r="I30" i="1"/>
  <c r="I14" i="1"/>
  <c r="I11" i="1"/>
  <c r="H11" i="1"/>
  <c r="G14" i="1"/>
  <c r="D47" i="3"/>
  <c r="G48" i="3"/>
  <c r="H48" i="3"/>
  <c r="G49" i="3"/>
  <c r="H49" i="3"/>
  <c r="G50" i="3"/>
  <c r="H50" i="3"/>
  <c r="G51" i="3"/>
  <c r="H51" i="3"/>
  <c r="G52" i="3"/>
  <c r="H52" i="3"/>
  <c r="G53" i="3"/>
  <c r="H53" i="3"/>
  <c r="G54" i="3"/>
  <c r="H54" i="3"/>
  <c r="G55" i="3"/>
  <c r="H55" i="3"/>
  <c r="G56" i="3"/>
  <c r="H56" i="3"/>
  <c r="G57" i="3"/>
  <c r="H57" i="3"/>
  <c r="G58" i="3"/>
  <c r="H58" i="3"/>
  <c r="G59" i="3"/>
  <c r="H59" i="3"/>
  <c r="G60" i="3"/>
  <c r="H60" i="3"/>
  <c r="G61" i="3"/>
  <c r="H61" i="3"/>
  <c r="G62" i="3"/>
  <c r="H62" i="3"/>
  <c r="G63" i="3"/>
  <c r="H63" i="3"/>
  <c r="G64" i="3"/>
  <c r="H64" i="3"/>
  <c r="G65" i="3"/>
  <c r="H65" i="3"/>
  <c r="G66" i="3"/>
  <c r="H66" i="3"/>
  <c r="G67" i="3"/>
  <c r="H67" i="3"/>
  <c r="G68" i="3"/>
  <c r="H68" i="3"/>
  <c r="G69" i="3"/>
  <c r="H69" i="3"/>
  <c r="G70" i="3"/>
  <c r="H70" i="3"/>
  <c r="G71" i="3"/>
  <c r="H71" i="3"/>
  <c r="G72" i="3"/>
  <c r="H72" i="3"/>
  <c r="G73" i="3"/>
  <c r="H73" i="3"/>
  <c r="G74" i="3"/>
  <c r="H74" i="3"/>
  <c r="G75" i="3"/>
  <c r="H75" i="3"/>
  <c r="G76" i="3"/>
  <c r="H76" i="3"/>
  <c r="G77" i="3"/>
  <c r="H77" i="3"/>
  <c r="G78" i="3"/>
  <c r="H78" i="3"/>
  <c r="G79" i="3"/>
  <c r="H79" i="3"/>
  <c r="G80" i="3"/>
  <c r="H80" i="3"/>
  <c r="G81" i="3"/>
  <c r="H81" i="3"/>
  <c r="G82" i="3"/>
  <c r="H82" i="3"/>
  <c r="G83" i="3"/>
  <c r="H83" i="3"/>
  <c r="G84" i="3"/>
  <c r="H84" i="3"/>
  <c r="G85" i="3"/>
  <c r="H85" i="3"/>
  <c r="G86" i="3"/>
  <c r="H86" i="3"/>
  <c r="G87" i="3"/>
  <c r="H87" i="3"/>
  <c r="G88" i="3"/>
  <c r="H88" i="3"/>
  <c r="G89" i="3"/>
  <c r="H89" i="3"/>
  <c r="G90" i="3"/>
  <c r="H90" i="3"/>
  <c r="G91" i="3"/>
  <c r="H91" i="3"/>
  <c r="G92" i="3"/>
  <c r="H92" i="3"/>
  <c r="G93" i="3"/>
  <c r="H93" i="3"/>
  <c r="G94" i="3"/>
  <c r="H94" i="3"/>
  <c r="G95" i="3"/>
  <c r="H95" i="3"/>
  <c r="G96" i="3"/>
  <c r="H96" i="3"/>
  <c r="G97" i="3"/>
  <c r="H97" i="3"/>
  <c r="G98" i="3"/>
  <c r="H98" i="3"/>
  <c r="G99" i="3"/>
  <c r="H99" i="3"/>
  <c r="G100" i="3"/>
  <c r="H100" i="3"/>
  <c r="G101" i="3"/>
  <c r="H101" i="3"/>
  <c r="G102" i="3"/>
  <c r="H102" i="3"/>
  <c r="G103" i="3"/>
  <c r="H103" i="3"/>
  <c r="G104" i="3"/>
  <c r="H104" i="3"/>
  <c r="G105" i="3"/>
  <c r="H105" i="3"/>
  <c r="G106" i="3"/>
  <c r="H106" i="3"/>
  <c r="G107" i="3"/>
  <c r="H107" i="3"/>
  <c r="G108" i="3"/>
  <c r="H108" i="3"/>
  <c r="G109" i="3"/>
  <c r="H109" i="3"/>
  <c r="G110" i="3"/>
  <c r="H110" i="3"/>
  <c r="G111" i="3"/>
  <c r="H111" i="3"/>
  <c r="G112" i="3"/>
  <c r="H112" i="3"/>
  <c r="G113" i="3"/>
  <c r="H113" i="3"/>
  <c r="H47" i="3"/>
  <c r="G47" i="3"/>
  <c r="G12" i="3"/>
  <c r="H1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36" i="3"/>
  <c r="H36" i="3"/>
  <c r="H11" i="3"/>
  <c r="G11" i="3"/>
  <c r="E97" i="3"/>
  <c r="E113" i="3" s="1"/>
  <c r="E76" i="3"/>
  <c r="E68" i="3"/>
  <c r="E67" i="3"/>
  <c r="E64" i="3"/>
  <c r="E32" i="3"/>
  <c r="E30" i="3"/>
  <c r="E29" i="3" s="1"/>
  <c r="C37" i="3"/>
  <c r="D82" i="3"/>
  <c r="D70" i="3"/>
  <c r="D63" i="3"/>
  <c r="D59" i="3"/>
  <c r="D48" i="3"/>
  <c r="D89" i="3"/>
  <c r="D84" i="3"/>
  <c r="D71" i="3"/>
  <c r="D64" i="3"/>
  <c r="D60" i="3"/>
  <c r="D72" i="3"/>
  <c r="D87" i="3"/>
  <c r="D54" i="3"/>
  <c r="D92" i="3"/>
  <c r="D79" i="3"/>
  <c r="D77" i="3"/>
  <c r="D65" i="3"/>
  <c r="D68" i="3"/>
  <c r="C97" i="3"/>
  <c r="C113" i="3" s="1"/>
  <c r="D101" i="3"/>
  <c r="E107" i="3"/>
  <c r="D107" i="3"/>
  <c r="C107" i="3"/>
  <c r="D104" i="3"/>
  <c r="D85" i="3"/>
  <c r="D66" i="3"/>
  <c r="C90" i="3"/>
  <c r="C58" i="3"/>
  <c r="C48" i="3"/>
  <c r="C47" i="3" s="1"/>
  <c r="F338" i="7" l="1"/>
  <c r="E26" i="7"/>
  <c r="E356" i="7"/>
  <c r="F356" i="7" s="1"/>
  <c r="E265" i="7"/>
  <c r="F265" i="7" s="1"/>
  <c r="E499" i="7"/>
  <c r="F499" i="7" s="1"/>
  <c r="F337" i="7"/>
  <c r="E332" i="7"/>
  <c r="F272" i="7"/>
  <c r="E217" i="7"/>
  <c r="E163" i="7"/>
  <c r="F163" i="7" s="1"/>
  <c r="E22" i="7"/>
  <c r="E381" i="7"/>
  <c r="F528" i="7"/>
  <c r="E269" i="7"/>
  <c r="F269" i="7" s="1"/>
  <c r="E33" i="7"/>
  <c r="F33" i="7" s="1"/>
  <c r="E391" i="7"/>
  <c r="E298" i="7"/>
  <c r="F298" i="7" s="1"/>
  <c r="F521" i="7"/>
  <c r="E452" i="7"/>
  <c r="F452" i="7" s="1"/>
  <c r="F27" i="7"/>
  <c r="F39" i="7"/>
  <c r="F30" i="7"/>
  <c r="F456" i="7"/>
  <c r="D77" i="7"/>
  <c r="F77" i="7" s="1"/>
  <c r="D26" i="7"/>
  <c r="F26" i="7" s="1"/>
  <c r="C437" i="7"/>
  <c r="C7" i="7"/>
  <c r="G37" i="3"/>
  <c r="D58" i="3"/>
  <c r="D98" i="3"/>
  <c r="D97" i="3" s="1"/>
  <c r="D113" i="3" s="1"/>
  <c r="E488" i="7" l="1"/>
  <c r="F488" i="7" s="1"/>
  <c r="F22" i="7"/>
  <c r="E21" i="7"/>
  <c r="E10" i="7" s="1"/>
  <c r="E8" i="7" s="1"/>
  <c r="E7" i="7" s="1"/>
  <c r="E390" i="7"/>
  <c r="F391" i="7"/>
  <c r="F217" i="7"/>
  <c r="E216" i="7"/>
  <c r="E158" i="7"/>
  <c r="F332" i="7"/>
  <c r="E321" i="7"/>
  <c r="F381" i="7"/>
  <c r="E380" i="7"/>
  <c r="E274" i="7"/>
  <c r="F274" i="7" s="1"/>
  <c r="E264" i="7"/>
  <c r="F390" i="7"/>
  <c r="E450" i="7"/>
  <c r="D21" i="7"/>
  <c r="D76" i="7"/>
  <c r="F76" i="7" s="1"/>
  <c r="F158" i="7" l="1"/>
  <c r="E147" i="7"/>
  <c r="F264" i="7"/>
  <c r="E263" i="7"/>
  <c r="E379" i="7"/>
  <c r="F379" i="7" s="1"/>
  <c r="F216" i="7"/>
  <c r="E205" i="7"/>
  <c r="F380" i="7"/>
  <c r="E378" i="7"/>
  <c r="F378" i="7" s="1"/>
  <c r="F321" i="7"/>
  <c r="E320" i="7"/>
  <c r="F320" i="7" s="1"/>
  <c r="F450" i="7"/>
  <c r="E438" i="7"/>
  <c r="D10" i="7"/>
  <c r="F21" i="7"/>
  <c r="D56" i="7"/>
  <c r="F56" i="7" s="1"/>
  <c r="F438" i="7" l="1"/>
  <c r="E437" i="7"/>
  <c r="F437" i="7" s="1"/>
  <c r="F205" i="7"/>
  <c r="E204" i="7"/>
  <c r="F204" i="7" s="1"/>
  <c r="E146" i="7"/>
  <c r="F147" i="7"/>
  <c r="E262" i="7"/>
  <c r="F262" i="7" s="1"/>
  <c r="F263" i="7"/>
  <c r="F10" i="7"/>
  <c r="D8" i="7"/>
  <c r="C60" i="3"/>
  <c r="C59" i="3" s="1"/>
  <c r="C50" i="3"/>
  <c r="C82" i="3"/>
  <c r="C70" i="3"/>
  <c r="C63" i="3"/>
  <c r="C101" i="3"/>
  <c r="C98" i="3" s="1"/>
  <c r="C104" i="3"/>
  <c r="C89" i="3"/>
  <c r="C85" i="3"/>
  <c r="C84" i="3"/>
  <c r="C73" i="3"/>
  <c r="C71" i="3"/>
  <c r="C66" i="3"/>
  <c r="C64" i="3"/>
  <c r="C106" i="3"/>
  <c r="C105" i="3"/>
  <c r="C102" i="3"/>
  <c r="C92" i="3"/>
  <c r="C91" i="3"/>
  <c r="C72" i="3"/>
  <c r="C65" i="3"/>
  <c r="C87" i="3"/>
  <c r="C83" i="3"/>
  <c r="C79" i="3"/>
  <c r="C77" i="3"/>
  <c r="C68" i="3"/>
  <c r="C54" i="3"/>
  <c r="C67" i="3"/>
  <c r="C56" i="3"/>
  <c r="C31" i="3"/>
  <c r="E36" i="3"/>
  <c r="E37" i="3" s="1"/>
  <c r="F36" i="3"/>
  <c r="C24" i="3"/>
  <c r="C14" i="3"/>
  <c r="C13" i="3" s="1"/>
  <c r="C12" i="3" s="1"/>
  <c r="C11" i="3" s="1"/>
  <c r="C20" i="3"/>
  <c r="F113" i="3"/>
  <c r="D12" i="3"/>
  <c r="D31" i="3"/>
  <c r="D27" i="3"/>
  <c r="D23" i="3"/>
  <c r="D18" i="3"/>
  <c r="D14" i="3"/>
  <c r="C35" i="8"/>
  <c r="C36" i="8"/>
  <c r="D33" i="8"/>
  <c r="D29" i="8"/>
  <c r="D25" i="8"/>
  <c r="D21" i="8"/>
  <c r="D17" i="8"/>
  <c r="D32" i="8"/>
  <c r="D36" i="8" s="1"/>
  <c r="D31" i="8"/>
  <c r="E31" i="8" s="1"/>
  <c r="D35" i="8"/>
  <c r="E12" i="8"/>
  <c r="E15" i="8"/>
  <c r="E16" i="8"/>
  <c r="E19" i="8"/>
  <c r="E20" i="8"/>
  <c r="E23" i="8"/>
  <c r="E24" i="8"/>
  <c r="E27" i="8"/>
  <c r="E28" i="8"/>
  <c r="F146" i="7" l="1"/>
  <c r="E87" i="7"/>
  <c r="F8" i="7"/>
  <c r="D7" i="7"/>
  <c r="C36" i="3"/>
  <c r="D36" i="3"/>
  <c r="D11" i="3"/>
  <c r="E36" i="8"/>
  <c r="E35" i="8"/>
  <c r="E37" i="8"/>
  <c r="E32" i="8"/>
  <c r="F87" i="7" l="1"/>
  <c r="E686" i="7"/>
  <c r="F7" i="7"/>
  <c r="D686" i="7"/>
  <c r="F686" i="7" s="1"/>
  <c r="F11" i="1"/>
  <c r="B10" i="5"/>
  <c r="F8" i="1"/>
  <c r="C87" i="7"/>
  <c r="C686" i="7" s="1"/>
  <c r="B11" i="5" l="1"/>
</calcChain>
</file>

<file path=xl/sharedStrings.xml><?xml version="1.0" encoding="utf-8"?>
<sst xmlns="http://schemas.openxmlformats.org/spreadsheetml/2006/main" count="925" uniqueCount="196">
  <si>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</si>
  <si>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</si>
  <si>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</si>
  <si>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</si>
  <si>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</si>
  <si>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</si>
  <si>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</si>
  <si>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</si>
  <si>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</si>
  <si>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</si>
  <si>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</si>
  <si>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</si>
  <si>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</si>
  <si>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</si>
  <si>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</si>
  <si>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</si>
  <si>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</si>
  <si>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</si>
  <si>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</si>
  <si>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</si>
  <si>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</si>
  <si>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</si>
  <si>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</si>
  <si>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</si>
  <si>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</si>
  <si>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</si>
  <si>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</si>
  <si>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</si>
  <si>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</si>
  <si>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</si>
  <si>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</si>
  <si>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</si>
  <si>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</si>
  <si>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</si>
  <si>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</si>
  <si>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</si>
  <si>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</si>
  <si>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</si>
  <si>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</si>
  <si>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Plan za 2023.</t>
  </si>
  <si>
    <t>Prihodi iz nadležnog proračuna i od HZZO-a temeljem ugovornih obveza</t>
  </si>
  <si>
    <t>Ostale pomoći</t>
  </si>
  <si>
    <t>Ostali prihodi za posebne namjene</t>
  </si>
  <si>
    <t>Rashodi za nabavu proizvedene dugotrajne imovine</t>
  </si>
  <si>
    <t>C) PRENESENI VIŠAK ILI PRENESENI MANJAK I VIŠEGODIŠNJI PLAN URAVNOTEŽENJA</t>
  </si>
  <si>
    <t>Naziv</t>
  </si>
  <si>
    <t>J01 1001</t>
  </si>
  <si>
    <t>Srednješkolsko obrazovanje - zakonski standard</t>
  </si>
  <si>
    <t>A102000</t>
  </si>
  <si>
    <t>Redovni poslovi ustanova srednješkolskog obrazovanja SŠ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</si>
  <si>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</si>
  <si>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</si>
  <si>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</si>
  <si>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</si>
  <si>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</si>
  <si>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</si>
  <si>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</si>
  <si>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</si>
  <si>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</si>
  <si>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T103000</t>
  </si>
  <si>
    <t>Oprema, informat., nabava pomagala - SŠ</t>
  </si>
  <si>
    <t>Građevinski objekti</t>
  </si>
  <si>
    <t>Postrojenja i oprema</t>
  </si>
  <si>
    <t>Knjige, umjetnička djela i ostale izložbene vrijednosti</t>
  </si>
  <si>
    <t>A102002</t>
  </si>
  <si>
    <t>Naknade troškova osobama izvan radnog odnosa</t>
  </si>
  <si>
    <t>J01 1003</t>
  </si>
  <si>
    <t>Dopunski nastavni i vannastavni program škola i obrazovnih institucija</t>
  </si>
  <si>
    <t>K104000</t>
  </si>
  <si>
    <t>Dopunska sredstva za izgradnju, dogradnju i adaptaciju škola</t>
  </si>
  <si>
    <t>Dopunska sredstva za materijalne rashode i opremu škola</t>
  </si>
  <si>
    <t>T103006</t>
  </si>
  <si>
    <t>Projekt Baltazar 4</t>
  </si>
  <si>
    <t>Donacije</t>
  </si>
  <si>
    <t>Posebne namjene</t>
  </si>
  <si>
    <t>MZO</t>
  </si>
  <si>
    <t>Grad Oroslavje</t>
  </si>
  <si>
    <t xml:space="preserve">MINISTARSTVO PRIJENOS EU </t>
  </si>
  <si>
    <t>09 Obrazovanje</t>
  </si>
  <si>
    <t>092 Srednjoškolsko obrazovanje</t>
  </si>
  <si>
    <t>0921 Niže srednjoškolsko obrazovanje</t>
  </si>
  <si>
    <t>096 Dodatne usluge u obrazovanju</t>
  </si>
  <si>
    <t>0960 Dodatne usluge u obrazovanju</t>
  </si>
  <si>
    <t>Prihodi od prodaje proizvoda i robe te pruženih usluga i prihodi od donacija</t>
  </si>
  <si>
    <t>Prihodi od imovine</t>
  </si>
  <si>
    <t>Prihodi od upravnih i administrativnih pristojbi, pristojbi po posebnim propisima i naknada</t>
  </si>
  <si>
    <t>Ministarstvo prijenos EU</t>
  </si>
  <si>
    <t>Originalni plan za 2023.</t>
  </si>
  <si>
    <t>Izvršenje prethodne godine</t>
  </si>
  <si>
    <t>Plan tekuće godine</t>
  </si>
  <si>
    <t>Izvršenje tekuće godine</t>
  </si>
  <si>
    <t>POLUGODIŠNJI IZVJEŠTAJ O IZVRŠENJU FINANCIJSKOG PLANA
ZA 2023. GODINU</t>
  </si>
  <si>
    <t>PRIHODI I PRIMICI PO EKONOMSKOJ KLASIFIKACIJI</t>
  </si>
  <si>
    <t>RASHODI I IZDACI PO EKONOMSKOJ KLASIFIKACIJI</t>
  </si>
  <si>
    <t>PRIHODI I RASHODI PO IZVORIMA FINANCIRANJA</t>
  </si>
  <si>
    <t>Indeks</t>
  </si>
  <si>
    <t>Naziv izvora finaciranja</t>
  </si>
  <si>
    <t>PRIHODI</t>
  </si>
  <si>
    <t>RASHODI</t>
  </si>
  <si>
    <t>Ukupni prihodi</t>
  </si>
  <si>
    <t>Ukupni rashodi</t>
  </si>
  <si>
    <t>Korišteni višak za pokriće rashoda tekuće godine</t>
  </si>
  <si>
    <t>Korišteni rezultat</t>
  </si>
  <si>
    <t>Račun prihoda / primitka</t>
  </si>
  <si>
    <t>Naziv računa</t>
  </si>
  <si>
    <t>Pomoći temeljem prijenosa EU sredstava</t>
  </si>
  <si>
    <t>Prihodi po posebnim propisima</t>
  </si>
  <si>
    <t>Ostali prihodi</t>
  </si>
  <si>
    <t>Pomoći iz inozemstva i od subjekata unutr općeg proračuna</t>
  </si>
  <si>
    <t>Pomoći proračunskim korisnicima iz prroračuna koji im nije nadležan</t>
  </si>
  <si>
    <t>Tekuće pomoći temeljem prijenosa EU sredstava</t>
  </si>
  <si>
    <t>Prihodi od financijske imovine</t>
  </si>
  <si>
    <t>Kamate na oročena sredstva i depozite po viđenju</t>
  </si>
  <si>
    <t>Ostali nespomenuti prihodi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</si>
  <si>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</si>
  <si>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</si>
  <si>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</si>
  <si>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</si>
  <si>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</si>
  <si>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</si>
  <si>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</si>
  <si>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UKUPNO PRIHODI</t>
  </si>
  <si>
    <t>UKUPNO PRIHODI + VIŠAK KORIŠTEN ZA POKRIĆE RASHODA</t>
  </si>
  <si>
    <t>Račun rashoda / izdataka</t>
  </si>
  <si>
    <t>UKUPNO RASHODI</t>
  </si>
  <si>
    <t>Plaće za zaposlene</t>
  </si>
  <si>
    <t>Doprinosi za zdravstveno osiguranje</t>
  </si>
  <si>
    <t>Službena putovanja</t>
  </si>
  <si>
    <t>Naknade za prijevoz</t>
  </si>
  <si>
    <t>Seminari, tečajevi, str. Ispiti</t>
  </si>
  <si>
    <t>Uredski materijal i ost. mat. rashodi</t>
  </si>
  <si>
    <t>Materijal i sirovine</t>
  </si>
  <si>
    <t>Energija</t>
  </si>
  <si>
    <t>Mat. i dijelovi za tek. i inv. održavanje</t>
  </si>
  <si>
    <t>Sitni inventar</t>
  </si>
  <si>
    <t>Usluge telefona, pošte i prijevoza</t>
  </si>
  <si>
    <t>Usl. tek. i inv. održavanja</t>
  </si>
  <si>
    <t>Komunalne 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</si>
  <si>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</si>
  <si>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</si>
  <si>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</si>
  <si>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</si>
  <si>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</si>
  <si>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</si>
  <si>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</si>
  <si>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Troškovi sudskih postupaka</t>
  </si>
  <si>
    <t>Ostali nesp. rash. poslovanja</t>
  </si>
  <si>
    <t>Bankarske usluge i usluge platnog prometa</t>
  </si>
  <si>
    <t>Zatezne kamate</t>
  </si>
  <si>
    <t>Plaće za prekovremeni rad</t>
  </si>
  <si>
    <t>Plaće za posebne uvjete rada</t>
  </si>
  <si>
    <t>Doprinosi za obvezno osiguranje u slučaju nezaposlenosti</t>
  </si>
  <si>
    <t>Zakupnine i najamnine</t>
  </si>
  <si>
    <t>Naknade za rad predstavničkih i izvršnih tijela, povjerenstava i slično</t>
  </si>
  <si>
    <t>Ostali rashodi</t>
  </si>
  <si>
    <t>Tekuće donacije u naravi</t>
  </si>
  <si>
    <t>Uređaji, strojevi i oprema za ostale namjene</t>
  </si>
  <si>
    <t>Rashodi za dodatna ulaganja na nefinancijskoj imovini</t>
  </si>
  <si>
    <t>Dodatna ulaganja na građevinskim objektima</t>
  </si>
  <si>
    <t>Kazne, upravne mjere i ostali prihodi</t>
  </si>
  <si>
    <t>Dodatna ulaganja za ostalu nefinancijsku imovinu</t>
  </si>
  <si>
    <t>Uredska oprema i namještaj</t>
  </si>
  <si>
    <t>Sportska i glazbena oprema</t>
  </si>
  <si>
    <t>Tekuće pomoći proračunskim korisnicima iz proračuna koji im nije nadležan</t>
  </si>
  <si>
    <t>Kapitalne pomoći proračunskim korisnicima iz proračuna koji im nije nadležan</t>
  </si>
  <si>
    <t>Službena, radna i zaštitna odjeća i obuća</t>
  </si>
  <si>
    <t>Usluge promidžbe i informiranja</t>
  </si>
  <si>
    <t>Zdravstvene i veterinarske usluge</t>
  </si>
  <si>
    <t>Klnjige, umjetnička djela i ostele izložbene vrijednosti</t>
  </si>
  <si>
    <t>Knjige</t>
  </si>
  <si>
    <t>Poslovni objekti</t>
  </si>
  <si>
    <t>Naknade ostalih troškova osobama izvan radnog odnosa</t>
  </si>
  <si>
    <t>5=4/2*100</t>
  </si>
  <si>
    <t>6=4/3*100</t>
  </si>
  <si>
    <t>4=3/2*100</t>
  </si>
  <si>
    <t>5=4/3*100</t>
  </si>
  <si>
    <t>UKUPNO:</t>
  </si>
  <si>
    <t>A102006</t>
  </si>
  <si>
    <t>Program građanskog odgoja u školama</t>
  </si>
  <si>
    <t>K104013</t>
  </si>
  <si>
    <t>Obnova OŠ i SŠ od posljedica potresa</t>
  </si>
  <si>
    <t xml:space="preserve"> -1-</t>
  </si>
  <si>
    <t xml:space="preserve"> -2-</t>
  </si>
  <si>
    <t xml:space="preserve"> -3-</t>
  </si>
  <si>
    <t xml:space="preserve"> -4-</t>
  </si>
  <si>
    <t xml:space="preserve"> -5-</t>
  </si>
  <si>
    <t xml:space="preserve"> -6- </t>
  </si>
  <si>
    <t>KLASA:</t>
  </si>
  <si>
    <t>URBROJ:</t>
  </si>
  <si>
    <t>U Oroslavju,</t>
  </si>
  <si>
    <t>Voditeljica računovodstva:</t>
  </si>
  <si>
    <t>Ivana Klenkar, mag. oec.</t>
  </si>
  <si>
    <t>Ravnateljica:</t>
  </si>
  <si>
    <t>Natalija Mučnjak,  prof.</t>
  </si>
  <si>
    <t xml:space="preserve">            Predsjednik Školskog odbora:</t>
  </si>
  <si>
    <t xml:space="preserve">           Vjekoslav Jozić, mag. ing. stroj.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</si>
</sst>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8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16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wrapText="1"/>
    </xf>
    <xf numFmtId="0" fontId="6" fillId="6" borderId="6" xfId="0" applyFont="1" applyFill="1" applyBorder="1" applyAlignment="1">
      <alignment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6" fillId="7" borderId="6" xfId="0" applyFont="1" applyFill="1" applyBorder="1" applyAlignment="1">
      <alignment wrapText="1"/>
    </xf>
    <xf numFmtId="0" fontId="6" fillId="6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vertical="distributed" wrapText="1"/>
    </xf>
    <xf numFmtId="0" fontId="6" fillId="7" borderId="6" xfId="0" applyFont="1" applyFill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49" fontId="18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left"/>
    </xf>
    <xf numFmtId="49" fontId="10" fillId="2" borderId="3" xfId="0" quotePrefix="1" applyNumberFormat="1" applyFont="1" applyFill="1" applyBorder="1" applyAlignment="1">
      <alignment horizontal="left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0" fontId="6" fillId="8" borderId="3" xfId="0" applyFont="1" applyFill="1" applyBorder="1" applyAlignment="1">
      <alignment horizontal="center" vertical="center" wrapText="1"/>
    </xf>
    <xf numFmtId="0" fontId="21" fillId="2" borderId="3" xfId="0" quotePrefix="1" applyFont="1" applyFill="1" applyBorder="1" applyAlignment="1">
      <alignment horizontal="left" vertical="center"/>
    </xf>
    <xf numFmtId="0" fontId="21" fillId="2" borderId="3" xfId="0" quotePrefix="1" applyFont="1" applyFill="1" applyBorder="1" applyAlignment="1">
      <alignment horizontal="left"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21" fillId="2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3" fillId="0" borderId="3" xfId="1" applyFont="1" applyBorder="1" applyAlignment="1">
      <alignment horizontal="left" vertical="center"/>
    </xf>
    <xf numFmtId="0" fontId="23" fillId="2" borderId="3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1" fontId="22" fillId="0" borderId="7" xfId="0" applyNumberFormat="1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quotePrefix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23" fillId="0" borderId="3" xfId="3" applyFont="1" applyBorder="1" applyAlignment="1">
      <alignment horizontal="left" vertical="center" wrapText="1"/>
    </xf>
    <xf numFmtId="0" fontId="23" fillId="2" borderId="3" xfId="3" applyFont="1" applyFill="1" applyBorder="1" applyAlignment="1">
      <alignment horizontal="left" vertical="center" wrapText="1"/>
    </xf>
    <xf numFmtId="0" fontId="24" fillId="2" borderId="3" xfId="4" applyFont="1" applyFill="1" applyBorder="1" applyAlignment="1">
      <alignment horizontal="left" wrapText="1"/>
    </xf>
    <xf numFmtId="0" fontId="24" fillId="2" borderId="3" xfId="4" applyFont="1" applyFill="1" applyBorder="1" applyAlignment="1">
      <alignment horizontal="left"/>
    </xf>
    <xf numFmtId="0" fontId="23" fillId="0" borderId="7" xfId="0" applyFont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4" fillId="0" borderId="6" xfId="0" applyFont="1" applyBorder="1" applyAlignment="1">
      <alignment wrapText="1"/>
    </xf>
    <xf numFmtId="0" fontId="22" fillId="0" borderId="0" xfId="0" applyFont="1"/>
    <xf numFmtId="4" fontId="3" fillId="2" borderId="3" xfId="0" applyNumberFormat="1" applyFont="1" applyFill="1" applyBorder="1" applyAlignment="1">
      <alignment horizontal="right" wrapText="1"/>
    </xf>
    <xf numFmtId="0" fontId="25" fillId="0" borderId="3" xfId="2" applyFont="1" applyBorder="1" applyAlignment="1">
      <alignment horizontal="center"/>
    </xf>
    <xf numFmtId="4" fontId="6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 wrapText="1"/>
    </xf>
    <xf numFmtId="0" fontId="24" fillId="0" borderId="8" xfId="0" applyFont="1" applyBorder="1" applyAlignment="1">
      <alignment wrapText="1"/>
    </xf>
    <xf numFmtId="0" fontId="24" fillId="0" borderId="3" xfId="0" applyFont="1" applyBorder="1" applyAlignment="1">
      <alignment wrapText="1"/>
    </xf>
    <xf numFmtId="3" fontId="6" fillId="2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right" wrapText="1"/>
    </xf>
    <xf numFmtId="4" fontId="6" fillId="4" borderId="1" xfId="0" quotePrefix="1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>
      <alignment horizontal="right" wrapText="1"/>
    </xf>
    <xf numFmtId="4" fontId="6" fillId="3" borderId="1" xfId="0" quotePrefix="1" applyNumberFormat="1" applyFont="1" applyFill="1" applyBorder="1" applyAlignment="1">
      <alignment horizontal="right"/>
    </xf>
    <xf numFmtId="4" fontId="0" fillId="0" borderId="0" xfId="0" applyNumberFormat="1"/>
    <xf numFmtId="0" fontId="3" fillId="0" borderId="11" xfId="0" applyFont="1" applyBorder="1" applyAlignment="1">
      <alignment horizontal="right" wrapText="1"/>
    </xf>
    <xf numFmtId="0" fontId="11" fillId="2" borderId="7" xfId="0" applyFont="1" applyFill="1" applyBorder="1" applyAlignment="1">
      <alignment horizontal="center"/>
    </xf>
    <xf numFmtId="0" fontId="6" fillId="2" borderId="3" xfId="4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49" fontId="19" fillId="0" borderId="0" xfId="0" applyNumberFormat="1" applyFont="1" applyAlignment="1" applyProtection="1">
      <alignment vertical="center"/>
      <protection hidden="1"/>
    </xf>
    <xf numFmtId="49" fontId="20" fillId="0" borderId="0" xfId="0" applyNumberFormat="1" applyFont="1" applyAlignment="1" applyProtection="1">
      <alignment vertical="center"/>
      <protection hidden="1"/>
    </xf>
    <xf numFmtId="2" fontId="19" fillId="0" borderId="0" xfId="0" applyNumberFormat="1" applyFont="1" applyAlignment="1" applyProtection="1">
      <alignment vertical="center" wrapText="1"/>
      <protection hidden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5" xfId="0" applyBorder="1"/>
    <xf numFmtId="0" fontId="0" fillId="0" borderId="2" xfId="0" applyBorder="1"/>
    <xf numFmtId="0" fontId="0" fillId="0" borderId="0" xfId="0" applyBorder="1"/>
    <xf numFmtId="0" fontId="0" fillId="0" borderId="0" xfId="0" applyAlignment="1">
      <alignment horizontal="center"/>
    </xf>
  </cellXfs>
  <cellStyles count="5">
    <cellStyle name="Normalno" xfId="0" builtinId="0"/>
    <cellStyle name="Obično_List4" xfId="3" xr:uid="{80AFFE8E-C3BF-4476-9A8E-8E3C965A3A9E}"/>
    <cellStyle name="Obično_List5" xfId="4" xr:uid="{5AE63B83-D668-4E18-BF0E-C27F897F227A}"/>
    <cellStyle name="Obično_List7" xfId="1" xr:uid="{FC4ED317-6C0B-44DB-ABDE-D638842BA1B1}"/>
    <cellStyle name="Obično_List8" xfId="2" xr:uid="{0AEE0923-FD43-431F-BBEB-D2E7A02CE8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workbookViewId="0">
      <selection activeCell="G40" sqref="G40"/>
    </sheetView>
  </sheetViews>
  <sheetFormatPr defaultRowHeight="15" x14ac:dyDescent="0.25"/>
  <cols>
    <col min="5" max="8" width="25.28515625" customWidth="1"/>
    <col min="9" max="9" width="22" customWidth="1"/>
  </cols>
  <sheetData>
    <row r="1" spans="1:9" ht="42" customHeight="1" x14ac:dyDescent="0.25">
      <c r="A1" s="105" t="s">
        <v>91</v>
      </c>
      <c r="B1" s="105"/>
      <c r="C1" s="105"/>
      <c r="D1" s="105"/>
      <c r="E1" s="105"/>
      <c r="F1" s="105"/>
      <c r="G1" s="105"/>
      <c r="H1" s="105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</row>
    <row r="3" spans="1:9" ht="15.75" x14ac:dyDescent="0.25">
      <c r="A3" s="105" t="s">
        <v>28</v>
      </c>
      <c r="B3" s="105"/>
      <c r="C3" s="105"/>
      <c r="D3" s="105"/>
      <c r="E3" s="105"/>
      <c r="F3" s="105"/>
      <c r="G3" s="122"/>
      <c r="H3" s="122"/>
    </row>
    <row r="4" spans="1:9" ht="18" x14ac:dyDescent="0.25">
      <c r="A4" s="5"/>
      <c r="B4" s="5"/>
      <c r="C4" s="5"/>
      <c r="D4" s="5"/>
      <c r="E4" s="5"/>
      <c r="F4" s="5"/>
      <c r="G4" s="6"/>
      <c r="H4" s="6"/>
    </row>
    <row r="5" spans="1:9" ht="18" customHeight="1" x14ac:dyDescent="0.25">
      <c r="A5" s="105" t="s">
        <v>36</v>
      </c>
      <c r="B5" s="106"/>
      <c r="C5" s="106"/>
      <c r="D5" s="106"/>
      <c r="E5" s="106"/>
      <c r="F5" s="106"/>
      <c r="G5" s="106"/>
      <c r="H5" s="106"/>
    </row>
    <row r="6" spans="1:9" ht="18" x14ac:dyDescent="0.25">
      <c r="A6" s="1"/>
      <c r="B6" s="2"/>
      <c r="C6" s="2"/>
      <c r="D6" s="2"/>
      <c r="E6" s="7"/>
      <c r="F6" s="8"/>
      <c r="G6" s="8"/>
      <c r="H6" s="34"/>
    </row>
    <row r="7" spans="1:9" ht="25.5" x14ac:dyDescent="0.25">
      <c r="A7" s="28"/>
      <c r="B7" s="29"/>
      <c r="C7" s="29"/>
      <c r="D7" s="30"/>
      <c r="E7" s="31"/>
      <c r="F7" s="4" t="s">
        <v>87</v>
      </c>
      <c r="G7" s="4" t="s">
        <v>88</v>
      </c>
      <c r="H7" s="4" t="s">
        <v>89</v>
      </c>
      <c r="I7" s="4" t="s">
        <v>90</v>
      </c>
    </row>
    <row r="8" spans="1:9" x14ac:dyDescent="0.25">
      <c r="A8" s="123" t="s">
        <v>0</v>
      </c>
      <c r="B8" s="119"/>
      <c r="C8" s="119"/>
      <c r="D8" s="119"/>
      <c r="E8" s="124"/>
      <c r="F8" s="59">
        <f>F9+F10</f>
        <v>1185390.1499999999</v>
      </c>
      <c r="G8" s="59">
        <v>540415.74</v>
      </c>
      <c r="H8" s="59">
        <v>1252890.1499999999</v>
      </c>
      <c r="I8" s="59">
        <v>690474.03</v>
      </c>
    </row>
    <row r="9" spans="1:9" x14ac:dyDescent="0.25">
      <c r="A9" s="115" t="s">
        <v>1</v>
      </c>
      <c r="B9" s="108"/>
      <c r="C9" s="108"/>
      <c r="D9" s="108"/>
      <c r="E9" s="121"/>
      <c r="F9" s="60">
        <v>1185390.1499999999</v>
      </c>
      <c r="G9" s="60">
        <v>540415.74</v>
      </c>
      <c r="H9" s="60">
        <v>1252890.1499999999</v>
      </c>
      <c r="I9" s="60">
        <v>690474.03</v>
      </c>
    </row>
    <row r="10" spans="1:9" x14ac:dyDescent="0.25">
      <c r="A10" s="120" t="s">
        <v>2</v>
      </c>
      <c r="B10" s="121"/>
      <c r="C10" s="121"/>
      <c r="D10" s="121"/>
      <c r="E10" s="121"/>
      <c r="F10" s="60">
        <v>0</v>
      </c>
      <c r="G10" s="60">
        <v>0</v>
      </c>
      <c r="H10" s="60">
        <v>0</v>
      </c>
      <c r="I10" s="60">
        <v>0</v>
      </c>
    </row>
    <row r="11" spans="1:9" x14ac:dyDescent="0.25">
      <c r="A11" s="35" t="s">
        <v>3</v>
      </c>
      <c r="B11" s="36"/>
      <c r="C11" s="36"/>
      <c r="D11" s="36"/>
      <c r="E11" s="36"/>
      <c r="F11" s="59">
        <f>F13+F12</f>
        <v>1212640.1499999999</v>
      </c>
      <c r="G11" s="59">
        <v>582650.07999999996</v>
      </c>
      <c r="H11" s="59">
        <f>H12+H13</f>
        <v>1280140.1499999999</v>
      </c>
      <c r="I11" s="59">
        <f>I12+I13</f>
        <v>710953.07</v>
      </c>
    </row>
    <row r="12" spans="1:9" x14ac:dyDescent="0.25">
      <c r="A12" s="107" t="s">
        <v>4</v>
      </c>
      <c r="B12" s="108"/>
      <c r="C12" s="108"/>
      <c r="D12" s="108"/>
      <c r="E12" s="108"/>
      <c r="F12" s="60">
        <v>1175086.18</v>
      </c>
      <c r="G12" s="60">
        <v>577228.57999999996</v>
      </c>
      <c r="H12" s="95">
        <v>1175086.18</v>
      </c>
      <c r="I12" s="95">
        <v>639900.24</v>
      </c>
    </row>
    <row r="13" spans="1:9" x14ac:dyDescent="0.25">
      <c r="A13" s="120" t="s">
        <v>5</v>
      </c>
      <c r="B13" s="121"/>
      <c r="C13" s="121"/>
      <c r="D13" s="121"/>
      <c r="E13" s="121"/>
      <c r="F13" s="60">
        <v>37553.97</v>
      </c>
      <c r="G13" s="60">
        <v>5421.51</v>
      </c>
      <c r="H13" s="95">
        <v>105053.97</v>
      </c>
      <c r="I13" s="95">
        <v>71052.83</v>
      </c>
    </row>
    <row r="14" spans="1:9" x14ac:dyDescent="0.25">
      <c r="A14" s="118" t="s">
        <v>6</v>
      </c>
      <c r="B14" s="119"/>
      <c r="C14" s="119"/>
      <c r="D14" s="119"/>
      <c r="E14" s="119"/>
      <c r="F14" s="61">
        <v>27250</v>
      </c>
      <c r="G14" s="61">
        <f>G8-G11</f>
        <v>-42234.339999999967</v>
      </c>
      <c r="H14" s="61">
        <v>27250</v>
      </c>
      <c r="I14" s="61">
        <f>I8-I11</f>
        <v>-20479.039999999921</v>
      </c>
    </row>
    <row r="15" spans="1:9" ht="18" x14ac:dyDescent="0.25">
      <c r="A15" s="5"/>
      <c r="B15" s="9"/>
      <c r="C15" s="9"/>
      <c r="D15" s="9"/>
      <c r="E15" s="9"/>
      <c r="F15" s="3"/>
      <c r="G15" s="3"/>
      <c r="H15" s="3"/>
    </row>
    <row r="16" spans="1:9" ht="18" customHeight="1" x14ac:dyDescent="0.25">
      <c r="A16" s="105" t="s">
        <v>37</v>
      </c>
      <c r="B16" s="106"/>
      <c r="C16" s="106"/>
      <c r="D16" s="106"/>
      <c r="E16" s="106"/>
      <c r="F16" s="106"/>
      <c r="G16" s="106"/>
      <c r="H16" s="106"/>
    </row>
    <row r="17" spans="1:9" ht="18" x14ac:dyDescent="0.25">
      <c r="A17" s="5"/>
      <c r="B17" s="9"/>
      <c r="C17" s="9"/>
      <c r="D17" s="9"/>
      <c r="E17" s="9"/>
      <c r="F17" s="3"/>
      <c r="G17" s="3"/>
      <c r="H17" s="3"/>
    </row>
    <row r="18" spans="1:9" ht="25.5" x14ac:dyDescent="0.25">
      <c r="A18" s="28"/>
      <c r="B18" s="29"/>
      <c r="C18" s="29"/>
      <c r="D18" s="30"/>
      <c r="E18" s="31"/>
      <c r="F18" s="4" t="s">
        <v>39</v>
      </c>
      <c r="G18" s="4" t="s">
        <v>88</v>
      </c>
      <c r="H18" s="4" t="s">
        <v>89</v>
      </c>
      <c r="I18" s="4" t="s">
        <v>90</v>
      </c>
    </row>
    <row r="19" spans="1:9" ht="15.75" customHeight="1" x14ac:dyDescent="0.25">
      <c r="A19" s="115" t="s">
        <v>8</v>
      </c>
      <c r="B19" s="116"/>
      <c r="C19" s="116"/>
      <c r="D19" s="116"/>
      <c r="E19" s="117"/>
      <c r="F19" s="33">
        <v>0</v>
      </c>
      <c r="G19" s="33">
        <v>0</v>
      </c>
      <c r="H19" s="33">
        <v>0</v>
      </c>
      <c r="I19" s="33">
        <v>0</v>
      </c>
    </row>
    <row r="20" spans="1:9" x14ac:dyDescent="0.25">
      <c r="A20" s="115" t="s">
        <v>9</v>
      </c>
      <c r="B20" s="108"/>
      <c r="C20" s="108"/>
      <c r="D20" s="108"/>
      <c r="E20" s="108"/>
      <c r="F20" s="33">
        <v>0</v>
      </c>
      <c r="G20" s="33">
        <v>0</v>
      </c>
      <c r="H20" s="33">
        <v>0</v>
      </c>
      <c r="I20" s="33">
        <v>0</v>
      </c>
    </row>
    <row r="21" spans="1:9" x14ac:dyDescent="0.25">
      <c r="A21" s="118" t="s">
        <v>10</v>
      </c>
      <c r="B21" s="119"/>
      <c r="C21" s="119"/>
      <c r="D21" s="119"/>
      <c r="E21" s="119"/>
      <c r="F21" s="32">
        <v>0</v>
      </c>
      <c r="G21" s="32">
        <v>0</v>
      </c>
      <c r="H21" s="32">
        <v>0</v>
      </c>
      <c r="I21" s="32">
        <v>0</v>
      </c>
    </row>
    <row r="22" spans="1:9" ht="18" x14ac:dyDescent="0.25">
      <c r="A22" s="25"/>
      <c r="B22" s="9"/>
      <c r="C22" s="9"/>
      <c r="D22" s="9"/>
      <c r="E22" s="9"/>
      <c r="F22" s="3"/>
      <c r="G22" s="3"/>
      <c r="H22" s="3"/>
    </row>
    <row r="23" spans="1:9" ht="18" customHeight="1" x14ac:dyDescent="0.25">
      <c r="A23" s="105" t="s">
        <v>44</v>
      </c>
      <c r="B23" s="106"/>
      <c r="C23" s="106"/>
      <c r="D23" s="106"/>
      <c r="E23" s="106"/>
      <c r="F23" s="106"/>
      <c r="G23" s="106"/>
      <c r="H23" s="106"/>
    </row>
    <row r="24" spans="1:9" ht="18" x14ac:dyDescent="0.25">
      <c r="A24" s="25"/>
      <c r="B24" s="9"/>
      <c r="C24" s="9"/>
      <c r="D24" s="9"/>
      <c r="E24" s="9"/>
      <c r="F24" s="3"/>
      <c r="G24" s="3"/>
      <c r="H24" s="3"/>
    </row>
    <row r="25" spans="1:9" ht="25.5" x14ac:dyDescent="0.25">
      <c r="A25" s="28"/>
      <c r="B25" s="29"/>
      <c r="C25" s="29"/>
      <c r="D25" s="30"/>
      <c r="E25" s="31"/>
      <c r="F25" s="4" t="s">
        <v>39</v>
      </c>
      <c r="G25" s="4" t="s">
        <v>88</v>
      </c>
      <c r="H25" s="4" t="s">
        <v>89</v>
      </c>
      <c r="I25" s="4" t="s">
        <v>90</v>
      </c>
    </row>
    <row r="26" spans="1:9" x14ac:dyDescent="0.25">
      <c r="A26" s="109" t="s">
        <v>38</v>
      </c>
      <c r="B26" s="110"/>
      <c r="C26" s="110"/>
      <c r="D26" s="110"/>
      <c r="E26" s="111"/>
      <c r="F26" s="96">
        <v>27250</v>
      </c>
      <c r="G26" s="96">
        <v>71836.31</v>
      </c>
      <c r="H26" s="97">
        <v>27250</v>
      </c>
      <c r="I26" s="97">
        <v>28964.19</v>
      </c>
    </row>
    <row r="27" spans="1:9" ht="30" customHeight="1" x14ac:dyDescent="0.25">
      <c r="A27" s="112" t="s">
        <v>7</v>
      </c>
      <c r="B27" s="113"/>
      <c r="C27" s="113"/>
      <c r="D27" s="113"/>
      <c r="E27" s="114"/>
      <c r="F27" s="98">
        <v>20000</v>
      </c>
      <c r="G27" s="98">
        <v>-47652.19</v>
      </c>
      <c r="H27" s="61">
        <v>20000</v>
      </c>
      <c r="I27" s="61">
        <v>-20479.04</v>
      </c>
    </row>
    <row r="28" spans="1:9" x14ac:dyDescent="0.25">
      <c r="F28" s="99"/>
      <c r="G28" s="99"/>
      <c r="H28" s="99"/>
      <c r="I28" s="99"/>
    </row>
    <row r="29" spans="1:9" x14ac:dyDescent="0.25">
      <c r="F29" s="99"/>
      <c r="G29" s="99"/>
      <c r="H29" s="99"/>
      <c r="I29" s="99"/>
    </row>
    <row r="30" spans="1:9" x14ac:dyDescent="0.25">
      <c r="A30" s="107" t="s">
        <v>11</v>
      </c>
      <c r="B30" s="108"/>
      <c r="C30" s="108"/>
      <c r="D30" s="108"/>
      <c r="E30" s="108"/>
      <c r="F30" s="60">
        <f>F26-F27</f>
        <v>7250</v>
      </c>
      <c r="G30" s="60">
        <f>G26+G27</f>
        <v>24184.119999999995</v>
      </c>
      <c r="H30" s="60">
        <f t="shared" ref="H30" si="0">H26-H27</f>
        <v>7250</v>
      </c>
      <c r="I30" s="60">
        <f>I26+I27</f>
        <v>8485.1499999999978</v>
      </c>
    </row>
    <row r="31" spans="1:9" ht="11.25" customHeight="1" x14ac:dyDescent="0.25">
      <c r="A31" s="20"/>
      <c r="B31" s="21"/>
      <c r="C31" s="21"/>
      <c r="D31" s="21"/>
      <c r="E31" s="21"/>
      <c r="F31" s="22"/>
      <c r="G31" s="22"/>
      <c r="H31" s="22"/>
    </row>
    <row r="32" spans="1:9" ht="29.25" customHeight="1" x14ac:dyDescent="0.25">
      <c r="A32" s="103"/>
      <c r="B32" s="104"/>
      <c r="C32" s="104"/>
      <c r="D32" s="104"/>
      <c r="E32" s="104"/>
      <c r="F32" s="104"/>
      <c r="G32" s="104"/>
      <c r="H32" s="104"/>
    </row>
    <row r="33" spans="1:9" ht="8.25" customHeight="1" x14ac:dyDescent="0.25"/>
    <row r="34" spans="1:9" x14ac:dyDescent="0.25">
      <c r="A34" s="103"/>
      <c r="B34" s="104"/>
      <c r="C34" s="104"/>
      <c r="D34" s="104"/>
      <c r="E34" s="104"/>
      <c r="F34" s="104"/>
      <c r="G34" s="104"/>
      <c r="H34" s="104"/>
      <c r="I34" s="132" t="s">
        <v>181</v>
      </c>
    </row>
    <row r="35" spans="1:9" ht="8.25" customHeight="1" x14ac:dyDescent="0.25"/>
    <row r="36" spans="1:9" ht="29.25" customHeight="1" x14ac:dyDescent="0.25">
      <c r="A36" s="103"/>
      <c r="B36" s="104"/>
      <c r="C36" s="104"/>
      <c r="D36" s="104"/>
      <c r="E36" s="104"/>
      <c r="F36" s="104"/>
      <c r="G36" s="104"/>
      <c r="H36" s="104"/>
    </row>
  </sheetData>
  <mergeCells count="20">
    <mergeCell ref="A12:E12"/>
    <mergeCell ref="A5:H5"/>
    <mergeCell ref="A16:H16"/>
    <mergeCell ref="A1:H1"/>
    <mergeCell ref="A3:H3"/>
    <mergeCell ref="A8:E8"/>
    <mergeCell ref="A9:E9"/>
    <mergeCell ref="A10:E10"/>
    <mergeCell ref="A19:E19"/>
    <mergeCell ref="A20:E20"/>
    <mergeCell ref="A21:E21"/>
    <mergeCell ref="A13:E13"/>
    <mergeCell ref="A14:E14"/>
    <mergeCell ref="A36:H36"/>
    <mergeCell ref="A23:H23"/>
    <mergeCell ref="A32:H32"/>
    <mergeCell ref="A30:E30"/>
    <mergeCell ref="A34:H34"/>
    <mergeCell ref="A26:E26"/>
    <mergeCell ref="A27:E27"/>
  </mergeCells>
  <pageMargins left="0.7" right="0.7" top="0.75" bottom="0.75" header="0.3" footer="0.3"/>
  <pageSetup paperSize="9" scale="76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3"/>
  <sheetViews>
    <sheetView topLeftCell="A24" zoomScaleNormal="100" workbookViewId="0">
      <selection activeCell="B142" sqref="B142"/>
    </sheetView>
  </sheetViews>
  <sheetFormatPr defaultRowHeight="15" x14ac:dyDescent="0.25"/>
  <cols>
    <col min="1" max="1" width="10.140625" customWidth="1"/>
    <col min="2" max="2" width="61.5703125" customWidth="1"/>
    <col min="3" max="3" width="16.7109375" customWidth="1"/>
    <col min="4" max="4" width="17.85546875" customWidth="1"/>
    <col min="5" max="5" width="17.42578125" customWidth="1"/>
    <col min="6" max="6" width="14.85546875" customWidth="1"/>
    <col min="7" max="7" width="9.28515625" customWidth="1"/>
    <col min="10" max="10" width="9.140625" style="87"/>
    <col min="11" max="11" width="24.42578125" style="87" bestFit="1" customWidth="1"/>
  </cols>
  <sheetData>
    <row r="1" spans="1:8" ht="42" customHeight="1" x14ac:dyDescent="0.25">
      <c r="A1" s="105" t="s">
        <v>91</v>
      </c>
      <c r="B1" s="105"/>
      <c r="C1" s="105"/>
      <c r="D1" s="105"/>
      <c r="E1" s="105"/>
      <c r="F1" s="105"/>
    </row>
    <row r="2" spans="1:8" ht="18" customHeight="1" x14ac:dyDescent="0.25">
      <c r="A2" s="5"/>
      <c r="B2" s="5"/>
      <c r="C2" s="5"/>
      <c r="D2" s="5"/>
      <c r="E2" s="5"/>
    </row>
    <row r="3" spans="1:8" ht="15.75" x14ac:dyDescent="0.25">
      <c r="A3" s="105" t="s">
        <v>28</v>
      </c>
      <c r="B3" s="105"/>
      <c r="C3" s="105"/>
      <c r="D3" s="122"/>
      <c r="E3" s="122"/>
    </row>
    <row r="4" spans="1:8" ht="18" x14ac:dyDescent="0.25">
      <c r="A4" s="5"/>
      <c r="B4" s="5"/>
      <c r="C4" s="5"/>
      <c r="D4" s="6"/>
      <c r="E4" s="6"/>
    </row>
    <row r="5" spans="1:8" ht="18" customHeight="1" x14ac:dyDescent="0.25">
      <c r="A5" s="105" t="s">
        <v>12</v>
      </c>
      <c r="B5" s="106"/>
      <c r="C5" s="106"/>
      <c r="D5" s="106"/>
      <c r="E5" s="106"/>
    </row>
    <row r="6" spans="1:8" ht="18" x14ac:dyDescent="0.25">
      <c r="A6" s="5"/>
      <c r="B6" s="5"/>
      <c r="C6" s="5"/>
      <c r="D6" s="6"/>
      <c r="E6" s="6"/>
    </row>
    <row r="7" spans="1:8" ht="15.75" x14ac:dyDescent="0.25">
      <c r="A7" s="105" t="s">
        <v>92</v>
      </c>
      <c r="B7" s="125"/>
      <c r="C7" s="125"/>
      <c r="D7" s="125"/>
      <c r="E7" s="125"/>
    </row>
    <row r="8" spans="1:8" ht="18" x14ac:dyDescent="0.25">
      <c r="A8" s="5"/>
      <c r="B8" s="5"/>
      <c r="C8" s="5"/>
      <c r="D8" s="6"/>
      <c r="E8" s="6"/>
    </row>
    <row r="9" spans="1:8" ht="38.25" x14ac:dyDescent="0.25">
      <c r="A9" s="24" t="s">
        <v>103</v>
      </c>
      <c r="B9" s="23" t="s">
        <v>104</v>
      </c>
      <c r="C9" s="4" t="s">
        <v>87</v>
      </c>
      <c r="D9" s="4" t="s">
        <v>88</v>
      </c>
      <c r="E9" s="4" t="s">
        <v>89</v>
      </c>
      <c r="F9" s="4" t="s">
        <v>90</v>
      </c>
      <c r="G9" s="4" t="s">
        <v>95</v>
      </c>
      <c r="H9" s="4" t="s">
        <v>95</v>
      </c>
    </row>
    <row r="10" spans="1:8" ht="25.5" x14ac:dyDescent="0.25">
      <c r="A10" s="69"/>
      <c r="B10" s="70"/>
      <c r="C10" s="94">
        <v>1</v>
      </c>
      <c r="D10" s="94">
        <v>2</v>
      </c>
      <c r="E10" s="94">
        <v>3</v>
      </c>
      <c r="F10" s="94">
        <v>4</v>
      </c>
      <c r="G10" s="4" t="s">
        <v>172</v>
      </c>
      <c r="H10" s="4" t="s">
        <v>173</v>
      </c>
    </row>
    <row r="11" spans="1:8" ht="15.75" customHeight="1" x14ac:dyDescent="0.25">
      <c r="A11" s="73">
        <v>6</v>
      </c>
      <c r="B11" s="72" t="s">
        <v>16</v>
      </c>
      <c r="C11" s="62">
        <f>C12+C18+C21+C24+C29+C33</f>
        <v>1185390.1499999999</v>
      </c>
      <c r="D11" s="62">
        <f>D12+D18+D21+D24+D29</f>
        <v>540049.81000000006</v>
      </c>
      <c r="E11" s="62">
        <v>1185390.1499999999</v>
      </c>
      <c r="F11" s="62">
        <v>690474.03</v>
      </c>
      <c r="G11" s="10">
        <f>F11/D11*100</f>
        <v>127.85376778486412</v>
      </c>
      <c r="H11" s="10">
        <f>F11/E11*100</f>
        <v>58.24867281038231</v>
      </c>
    </row>
    <row r="12" spans="1:8" ht="15.75" customHeight="1" x14ac:dyDescent="0.25">
      <c r="A12" s="74">
        <v>63</v>
      </c>
      <c r="B12" s="72" t="s">
        <v>108</v>
      </c>
      <c r="C12" s="62">
        <f>C13+C16</f>
        <v>986920</v>
      </c>
      <c r="D12" s="62">
        <f>D13+D16</f>
        <v>499327.12</v>
      </c>
      <c r="E12" s="62">
        <v>986920</v>
      </c>
      <c r="F12" s="62">
        <v>556124.63</v>
      </c>
      <c r="G12" s="10">
        <f t="shared" ref="G12:G37" si="0">F12/D12*100</f>
        <v>111.374809763988</v>
      </c>
      <c r="H12" s="10">
        <f t="shared" ref="H12:H37" si="1">F12/E12*100</f>
        <v>56.349514651643496</v>
      </c>
    </row>
    <row r="13" spans="1:8" ht="15.75" customHeight="1" x14ac:dyDescent="0.25">
      <c r="A13" s="74">
        <v>636</v>
      </c>
      <c r="B13" s="71" t="s">
        <v>109</v>
      </c>
      <c r="C13" s="62">
        <f>C14+C15</f>
        <v>979580</v>
      </c>
      <c r="D13" s="62">
        <v>498609.18</v>
      </c>
      <c r="E13" s="62">
        <v>979580</v>
      </c>
      <c r="F13" s="62">
        <v>555289.80000000005</v>
      </c>
      <c r="G13" s="10">
        <f t="shared" si="0"/>
        <v>111.36774497412985</v>
      </c>
      <c r="H13" s="10">
        <f t="shared" si="1"/>
        <v>56.686518712101105</v>
      </c>
    </row>
    <row r="14" spans="1:8" x14ac:dyDescent="0.25">
      <c r="A14" s="75">
        <v>6361</v>
      </c>
      <c r="B14" s="71" t="s">
        <v>163</v>
      </c>
      <c r="C14" s="62">
        <f>1450+8000+970000</f>
        <v>979450</v>
      </c>
      <c r="D14" s="62">
        <f>497653.42+955.76</f>
        <v>498609.18</v>
      </c>
      <c r="E14" s="62">
        <v>979450</v>
      </c>
      <c r="F14" s="62">
        <v>555289.80000000005</v>
      </c>
      <c r="G14" s="10">
        <f t="shared" si="0"/>
        <v>111.36774497412985</v>
      </c>
      <c r="H14" s="10">
        <f t="shared" si="1"/>
        <v>56.694042574914491</v>
      </c>
    </row>
    <row r="15" spans="1:8" x14ac:dyDescent="0.25">
      <c r="A15" s="75">
        <v>6362</v>
      </c>
      <c r="B15" s="71" t="s">
        <v>164</v>
      </c>
      <c r="C15" s="62">
        <v>130</v>
      </c>
      <c r="D15" s="62">
        <v>0</v>
      </c>
      <c r="E15" s="62">
        <v>130</v>
      </c>
      <c r="F15" s="62">
        <v>0</v>
      </c>
      <c r="G15" s="10" t="e">
        <f t="shared" si="0"/>
        <v>#DIV/0!</v>
      </c>
      <c r="H15" s="10">
        <f t="shared" si="1"/>
        <v>0</v>
      </c>
    </row>
    <row r="16" spans="1:8" x14ac:dyDescent="0.25">
      <c r="A16" s="75">
        <v>638</v>
      </c>
      <c r="B16" s="71" t="s">
        <v>105</v>
      </c>
      <c r="C16" s="62">
        <v>7340</v>
      </c>
      <c r="D16" s="62">
        <v>717.94</v>
      </c>
      <c r="E16" s="62">
        <v>7340</v>
      </c>
      <c r="F16" s="62">
        <v>834.83</v>
      </c>
      <c r="G16" s="10">
        <f t="shared" si="0"/>
        <v>116.28130484441597</v>
      </c>
      <c r="H16" s="10">
        <f t="shared" si="1"/>
        <v>11.373705722070845</v>
      </c>
    </row>
    <row r="17" spans="1:8" x14ac:dyDescent="0.25">
      <c r="A17" s="75">
        <v>6381</v>
      </c>
      <c r="B17" s="71" t="s">
        <v>110</v>
      </c>
      <c r="C17" s="62">
        <v>7340</v>
      </c>
      <c r="D17" s="62">
        <v>717.94</v>
      </c>
      <c r="E17" s="62">
        <v>7340</v>
      </c>
      <c r="F17" s="62">
        <v>834.83</v>
      </c>
      <c r="G17" s="10">
        <f t="shared" si="0"/>
        <v>116.28130484441597</v>
      </c>
      <c r="H17" s="10">
        <f t="shared" si="1"/>
        <v>11.373705722070845</v>
      </c>
    </row>
    <row r="18" spans="1:8" x14ac:dyDescent="0.25">
      <c r="A18" s="75">
        <v>64</v>
      </c>
      <c r="B18" s="71" t="s">
        <v>84</v>
      </c>
      <c r="C18" s="62">
        <v>85</v>
      </c>
      <c r="D18" s="62">
        <f>8.53+0.22</f>
        <v>8.75</v>
      </c>
      <c r="E18" s="62">
        <v>85</v>
      </c>
      <c r="F18" s="62">
        <v>6.28</v>
      </c>
      <c r="G18" s="10">
        <f t="shared" si="0"/>
        <v>71.771428571428572</v>
      </c>
      <c r="H18" s="10">
        <f t="shared" si="1"/>
        <v>7.3882352941176466</v>
      </c>
    </row>
    <row r="19" spans="1:8" x14ac:dyDescent="0.25">
      <c r="A19" s="75">
        <v>641</v>
      </c>
      <c r="B19" s="71" t="s">
        <v>111</v>
      </c>
      <c r="C19" s="62">
        <v>85</v>
      </c>
      <c r="D19" s="62">
        <v>8.75</v>
      </c>
      <c r="E19" s="62">
        <v>85</v>
      </c>
      <c r="F19" s="62">
        <v>6.28</v>
      </c>
      <c r="G19" s="10">
        <f t="shared" si="0"/>
        <v>71.771428571428572</v>
      </c>
      <c r="H19" s="10">
        <f t="shared" si="1"/>
        <v>7.3882352941176466</v>
      </c>
    </row>
    <row r="20" spans="1:8" x14ac:dyDescent="0.25">
      <c r="A20" s="75">
        <v>6413</v>
      </c>
      <c r="B20" s="71" t="s">
        <v>112</v>
      </c>
      <c r="C20" s="62">
        <f>75+10</f>
        <v>85</v>
      </c>
      <c r="D20" s="62">
        <v>8.75</v>
      </c>
      <c r="E20" s="62">
        <v>85</v>
      </c>
      <c r="F20" s="62">
        <v>6.28</v>
      </c>
      <c r="G20" s="10">
        <f t="shared" si="0"/>
        <v>71.771428571428572</v>
      </c>
      <c r="H20" s="10">
        <f t="shared" si="1"/>
        <v>7.3882352941176466</v>
      </c>
    </row>
    <row r="21" spans="1:8" x14ac:dyDescent="0.25">
      <c r="A21" s="75">
        <v>65</v>
      </c>
      <c r="B21" s="71" t="s">
        <v>85</v>
      </c>
      <c r="C21" s="62">
        <v>11470</v>
      </c>
      <c r="D21" s="62">
        <v>1482.51</v>
      </c>
      <c r="E21" s="62">
        <v>11470</v>
      </c>
      <c r="F21" s="62">
        <v>3470.1</v>
      </c>
      <c r="G21" s="10">
        <f t="shared" si="0"/>
        <v>234.0692474249752</v>
      </c>
      <c r="H21" s="10">
        <f t="shared" si="1"/>
        <v>30.253705318221446</v>
      </c>
    </row>
    <row r="22" spans="1:8" x14ac:dyDescent="0.25">
      <c r="A22" s="75">
        <v>652</v>
      </c>
      <c r="B22" s="71" t="s">
        <v>106</v>
      </c>
      <c r="C22" s="62">
        <v>11470</v>
      </c>
      <c r="D22" s="62">
        <v>1482.51</v>
      </c>
      <c r="E22" s="62">
        <v>11470</v>
      </c>
      <c r="F22" s="62">
        <v>3470.1</v>
      </c>
      <c r="G22" s="10">
        <f t="shared" si="0"/>
        <v>234.0692474249752</v>
      </c>
      <c r="H22" s="10">
        <f t="shared" si="1"/>
        <v>30.253705318221446</v>
      </c>
    </row>
    <row r="23" spans="1:8" x14ac:dyDescent="0.25">
      <c r="A23" s="75">
        <v>6526</v>
      </c>
      <c r="B23" s="71" t="s">
        <v>113</v>
      </c>
      <c r="C23" s="62">
        <v>11470</v>
      </c>
      <c r="D23" s="62">
        <f>13.27+1260.87+208.37</f>
        <v>1482.5099999999998</v>
      </c>
      <c r="E23" s="62">
        <v>11470</v>
      </c>
      <c r="F23" s="62">
        <v>3470.1</v>
      </c>
      <c r="G23" s="10">
        <f t="shared" si="0"/>
        <v>234.06924742497526</v>
      </c>
      <c r="H23" s="10">
        <f t="shared" si="1"/>
        <v>30.253705318221446</v>
      </c>
    </row>
    <row r="24" spans="1:8" x14ac:dyDescent="0.25">
      <c r="A24" s="75">
        <v>66</v>
      </c>
      <c r="B24" s="71" t="s">
        <v>83</v>
      </c>
      <c r="C24" s="62">
        <f>C25+C27</f>
        <v>44455</v>
      </c>
      <c r="D24" s="62">
        <v>720.78</v>
      </c>
      <c r="E24" s="62">
        <v>44455</v>
      </c>
      <c r="F24" s="62">
        <v>1624.12</v>
      </c>
      <c r="G24" s="10">
        <f t="shared" si="0"/>
        <v>225.32811676239629</v>
      </c>
      <c r="H24" s="10">
        <f t="shared" si="1"/>
        <v>3.6534023169497241</v>
      </c>
    </row>
    <row r="25" spans="1:8" x14ac:dyDescent="0.25">
      <c r="A25" s="75">
        <v>661</v>
      </c>
      <c r="B25" s="71" t="s">
        <v>114</v>
      </c>
      <c r="C25" s="62">
        <v>43675</v>
      </c>
      <c r="D25" s="62">
        <v>0</v>
      </c>
      <c r="E25" s="62">
        <v>43675</v>
      </c>
      <c r="F25" s="62">
        <v>8</v>
      </c>
      <c r="G25" s="10" t="e">
        <f t="shared" si="0"/>
        <v>#DIV/0!</v>
      </c>
      <c r="H25" s="10">
        <f t="shared" si="1"/>
        <v>1.8317115054378937E-2</v>
      </c>
    </row>
    <row r="26" spans="1:8" x14ac:dyDescent="0.25">
      <c r="A26" s="76">
        <v>6615</v>
      </c>
      <c r="B26" s="71" t="s">
        <v>115</v>
      </c>
      <c r="C26" s="62">
        <v>43675</v>
      </c>
      <c r="D26" s="62">
        <v>0</v>
      </c>
      <c r="E26" s="62">
        <v>43675</v>
      </c>
      <c r="F26" s="62">
        <v>8</v>
      </c>
      <c r="G26" s="10" t="e">
        <f t="shared" si="0"/>
        <v>#DIV/0!</v>
      </c>
      <c r="H26" s="10">
        <f t="shared" si="1"/>
        <v>1.8317115054378937E-2</v>
      </c>
    </row>
    <row r="27" spans="1:8" x14ac:dyDescent="0.25">
      <c r="A27" s="76">
        <v>663</v>
      </c>
      <c r="B27" s="71" t="s">
        <v>116</v>
      </c>
      <c r="C27" s="62">
        <v>780</v>
      </c>
      <c r="D27" s="62">
        <f>720.78</f>
        <v>720.78</v>
      </c>
      <c r="E27" s="62">
        <v>780</v>
      </c>
      <c r="F27" s="62">
        <v>1616.12</v>
      </c>
      <c r="G27" s="10">
        <f t="shared" si="0"/>
        <v>224.21820805238769</v>
      </c>
      <c r="H27" s="10">
        <f t="shared" si="1"/>
        <v>207.19487179487177</v>
      </c>
    </row>
    <row r="28" spans="1:8" x14ac:dyDescent="0.25">
      <c r="A28" s="76">
        <v>6631</v>
      </c>
      <c r="B28" s="71" t="s">
        <v>117</v>
      </c>
      <c r="C28" s="62">
        <v>780</v>
      </c>
      <c r="D28" s="62">
        <v>720.78</v>
      </c>
      <c r="E28" s="62">
        <v>780</v>
      </c>
      <c r="F28" s="62">
        <v>1616.12</v>
      </c>
      <c r="G28" s="10">
        <f t="shared" si="0"/>
        <v>224.21820805238769</v>
      </c>
      <c r="H28" s="10">
        <f t="shared" si="1"/>
        <v>207.19487179487177</v>
      </c>
    </row>
    <row r="29" spans="1:8" x14ac:dyDescent="0.25">
      <c r="A29" s="76">
        <v>67</v>
      </c>
      <c r="B29" s="71" t="s">
        <v>40</v>
      </c>
      <c r="C29" s="62">
        <v>142460.15</v>
      </c>
      <c r="D29" s="62">
        <v>38510.65</v>
      </c>
      <c r="E29" s="62">
        <f>E30</f>
        <v>209960.15</v>
      </c>
      <c r="F29" s="62">
        <v>129248.9</v>
      </c>
      <c r="G29" s="10">
        <f t="shared" si="0"/>
        <v>335.61858862418575</v>
      </c>
      <c r="H29" s="10">
        <f t="shared" si="1"/>
        <v>61.558776748825906</v>
      </c>
    </row>
    <row r="30" spans="1:8" x14ac:dyDescent="0.25">
      <c r="A30" s="76">
        <v>671</v>
      </c>
      <c r="B30" s="71" t="s">
        <v>118</v>
      </c>
      <c r="C30" s="62">
        <v>142460.15</v>
      </c>
      <c r="D30" s="62">
        <v>38510.65</v>
      </c>
      <c r="E30" s="62">
        <f>E31+E32</f>
        <v>209960.15</v>
      </c>
      <c r="F30" s="62">
        <v>129248.9</v>
      </c>
      <c r="G30" s="10">
        <f t="shared" si="0"/>
        <v>335.61858862418575</v>
      </c>
      <c r="H30" s="10">
        <f t="shared" si="1"/>
        <v>61.558776748825906</v>
      </c>
    </row>
    <row r="31" spans="1:8" x14ac:dyDescent="0.25">
      <c r="A31" s="76">
        <v>6711</v>
      </c>
      <c r="B31" s="71" t="s">
        <v>119</v>
      </c>
      <c r="C31" s="62">
        <f>4910.74+87778.36+45789.37</f>
        <v>138478.47</v>
      </c>
      <c r="D31" s="62">
        <f>33618.22+1707.08</f>
        <v>35325.300000000003</v>
      </c>
      <c r="E31" s="62">
        <v>163621.03</v>
      </c>
      <c r="F31" s="62">
        <v>128368.9</v>
      </c>
      <c r="G31" s="10">
        <f t="shared" si="0"/>
        <v>363.39082753720413</v>
      </c>
      <c r="H31" s="10">
        <f t="shared" si="1"/>
        <v>78.455012781669936</v>
      </c>
    </row>
    <row r="32" spans="1:8" x14ac:dyDescent="0.25">
      <c r="A32" s="76">
        <v>6712</v>
      </c>
      <c r="B32" s="71" t="s">
        <v>120</v>
      </c>
      <c r="C32" s="62">
        <v>3981.68</v>
      </c>
      <c r="D32" s="62">
        <v>3185.35</v>
      </c>
      <c r="E32" s="62">
        <f>549.75+45789.37</f>
        <v>46339.12</v>
      </c>
      <c r="F32" s="62">
        <v>880</v>
      </c>
      <c r="G32" s="10">
        <f t="shared" si="0"/>
        <v>27.626477467154313</v>
      </c>
      <c r="H32" s="10">
        <f t="shared" si="1"/>
        <v>1.8990434000473031</v>
      </c>
    </row>
    <row r="33" spans="1:11" x14ac:dyDescent="0.25">
      <c r="A33" s="76">
        <v>68</v>
      </c>
      <c r="B33" s="71" t="s">
        <v>159</v>
      </c>
      <c r="C33" s="62">
        <v>0</v>
      </c>
      <c r="D33" s="62">
        <v>365.93</v>
      </c>
      <c r="E33" s="62">
        <v>0</v>
      </c>
      <c r="F33" s="62">
        <v>0</v>
      </c>
      <c r="G33" s="10">
        <f t="shared" si="0"/>
        <v>0</v>
      </c>
      <c r="H33" s="10" t="e">
        <f t="shared" si="1"/>
        <v>#DIV/0!</v>
      </c>
    </row>
    <row r="34" spans="1:11" x14ac:dyDescent="0.25">
      <c r="A34" s="76">
        <v>683</v>
      </c>
      <c r="B34" s="71" t="s">
        <v>107</v>
      </c>
      <c r="C34" s="62">
        <v>0</v>
      </c>
      <c r="D34" s="62">
        <v>365.93</v>
      </c>
      <c r="E34" s="62">
        <v>0</v>
      </c>
      <c r="F34" s="62">
        <v>0</v>
      </c>
      <c r="G34" s="10">
        <f t="shared" si="0"/>
        <v>0</v>
      </c>
      <c r="H34" s="10" t="e">
        <f t="shared" si="1"/>
        <v>#DIV/0!</v>
      </c>
    </row>
    <row r="35" spans="1:11" x14ac:dyDescent="0.25">
      <c r="A35" s="76">
        <v>6831</v>
      </c>
      <c r="B35" s="71" t="s">
        <v>107</v>
      </c>
      <c r="C35" s="62">
        <v>0</v>
      </c>
      <c r="D35" s="62">
        <v>365.93</v>
      </c>
      <c r="E35" s="62">
        <v>0</v>
      </c>
      <c r="F35" s="62">
        <v>0</v>
      </c>
      <c r="G35" s="10">
        <f t="shared" si="0"/>
        <v>0</v>
      </c>
      <c r="H35" s="10" t="e">
        <f t="shared" si="1"/>
        <v>#DIV/0!</v>
      </c>
    </row>
    <row r="36" spans="1:11" x14ac:dyDescent="0.25">
      <c r="A36" s="76"/>
      <c r="B36" s="89" t="s">
        <v>121</v>
      </c>
      <c r="C36" s="90">
        <f>C14+C17+C20+C23+C26+C28+C31+C32+C35+C15</f>
        <v>1185390.1499999999</v>
      </c>
      <c r="D36" s="90">
        <f t="shared" ref="D36:F36" si="2">D14+D17+D20+D23+D26+D28+D31+D32+D35+D15</f>
        <v>540415.74000000011</v>
      </c>
      <c r="E36" s="90">
        <f t="shared" si="2"/>
        <v>1252890.1500000001</v>
      </c>
      <c r="F36" s="90">
        <f t="shared" si="2"/>
        <v>690474.03</v>
      </c>
      <c r="G36" s="10">
        <f t="shared" si="0"/>
        <v>127.76719456764896</v>
      </c>
      <c r="H36" s="10">
        <f t="shared" si="1"/>
        <v>55.110500310023184</v>
      </c>
    </row>
    <row r="37" spans="1:11" x14ac:dyDescent="0.25">
      <c r="A37" s="77"/>
      <c r="B37" s="64" t="s">
        <v>122</v>
      </c>
      <c r="C37" s="90">
        <f>C36+27250</f>
        <v>1212640.1499999999</v>
      </c>
      <c r="D37" s="90">
        <f>D36+47652.19</f>
        <v>588067.93000000017</v>
      </c>
      <c r="E37" s="90">
        <f t="shared" ref="E37" si="3">E36+27250</f>
        <v>1280140.1500000001</v>
      </c>
      <c r="F37" s="90">
        <f>F36+20479.04</f>
        <v>710953.07000000007</v>
      </c>
      <c r="G37" s="10">
        <f t="shared" si="0"/>
        <v>120.89641922830239</v>
      </c>
      <c r="H37" s="10">
        <f t="shared" si="1"/>
        <v>55.537127712149328</v>
      </c>
    </row>
    <row r="38" spans="1:11" x14ac:dyDescent="0.25">
      <c r="A38" s="78"/>
      <c r="B38" s="18"/>
      <c r="C38" s="62"/>
      <c r="D38" s="62"/>
      <c r="E38" s="62"/>
      <c r="F38" s="62"/>
      <c r="G38" s="10"/>
      <c r="H38" s="10"/>
    </row>
    <row r="39" spans="1:11" x14ac:dyDescent="0.25">
      <c r="A39" s="79"/>
      <c r="B39" s="26"/>
      <c r="C39" s="62"/>
      <c r="D39" s="62"/>
      <c r="E39" s="62"/>
      <c r="F39" s="62"/>
      <c r="G39" s="10"/>
      <c r="H39" s="10"/>
    </row>
    <row r="40" spans="1:11" x14ac:dyDescent="0.25">
      <c r="A40" s="77"/>
      <c r="B40" s="27"/>
      <c r="C40" s="62"/>
      <c r="D40" s="62"/>
      <c r="E40" s="88"/>
      <c r="F40" s="88"/>
      <c r="G40" s="11"/>
      <c r="H40" s="11"/>
    </row>
    <row r="41" spans="1:11" x14ac:dyDescent="0.25">
      <c r="A41" s="77"/>
      <c r="B41" s="14"/>
      <c r="C41" s="62"/>
      <c r="D41" s="62"/>
      <c r="E41" s="88"/>
      <c r="F41" s="88"/>
      <c r="G41" s="11"/>
      <c r="H41" s="11"/>
    </row>
    <row r="43" spans="1:11" ht="15.75" customHeight="1" x14ac:dyDescent="0.25">
      <c r="A43" s="105" t="s">
        <v>93</v>
      </c>
      <c r="B43" s="125"/>
      <c r="C43" s="125"/>
      <c r="D43" s="125"/>
      <c r="E43" s="125"/>
    </row>
    <row r="44" spans="1:11" ht="18" x14ac:dyDescent="0.25">
      <c r="A44" s="5"/>
      <c r="B44" s="5"/>
      <c r="C44" s="5"/>
      <c r="D44" s="6"/>
      <c r="E44" s="6"/>
    </row>
    <row r="45" spans="1:11" ht="38.25" x14ac:dyDescent="0.25">
      <c r="A45" s="24" t="s">
        <v>123</v>
      </c>
      <c r="B45" s="23" t="s">
        <v>104</v>
      </c>
      <c r="C45" s="4" t="s">
        <v>87</v>
      </c>
      <c r="D45" s="4" t="s">
        <v>88</v>
      </c>
      <c r="E45" s="4" t="s">
        <v>89</v>
      </c>
      <c r="F45" s="4" t="s">
        <v>90</v>
      </c>
      <c r="G45" s="4" t="s">
        <v>95</v>
      </c>
      <c r="H45" s="4" t="s">
        <v>95</v>
      </c>
    </row>
    <row r="46" spans="1:11" ht="25.5" x14ac:dyDescent="0.25">
      <c r="A46" s="69"/>
      <c r="B46" s="70"/>
      <c r="C46" s="94">
        <v>1</v>
      </c>
      <c r="D46" s="94">
        <v>2</v>
      </c>
      <c r="E46" s="94">
        <v>3</v>
      </c>
      <c r="F46" s="94">
        <v>4</v>
      </c>
      <c r="G46" s="4" t="s">
        <v>172</v>
      </c>
      <c r="H46" s="4" t="s">
        <v>173</v>
      </c>
      <c r="J46"/>
      <c r="K46"/>
    </row>
    <row r="47" spans="1:11" ht="15.75" customHeight="1" x14ac:dyDescent="0.25">
      <c r="A47" s="73">
        <v>3</v>
      </c>
      <c r="B47" s="72" t="s">
        <v>18</v>
      </c>
      <c r="C47" s="62">
        <f>C48+C58+C90+C94</f>
        <v>1175086.1800000002</v>
      </c>
      <c r="D47" s="62">
        <f>D48+D58+D90+D94+0.01</f>
        <v>577228.56500000006</v>
      </c>
      <c r="E47" s="62">
        <v>1175086.1800000002</v>
      </c>
      <c r="F47" s="62">
        <v>639900.24</v>
      </c>
      <c r="G47" s="10">
        <f>F47/D47*100</f>
        <v>110.85734123362379</v>
      </c>
      <c r="H47" s="10">
        <f>F47/E47*100</f>
        <v>54.455600864951016</v>
      </c>
      <c r="J47"/>
      <c r="K47"/>
    </row>
    <row r="48" spans="1:11" ht="15.75" customHeight="1" x14ac:dyDescent="0.25">
      <c r="A48" s="74">
        <v>31</v>
      </c>
      <c r="B48" s="93" t="s">
        <v>19</v>
      </c>
      <c r="C48" s="62">
        <f>C53+C49+C55</f>
        <v>970529.38</v>
      </c>
      <c r="D48" s="62">
        <f>D53+D49+D55</f>
        <v>492939.245</v>
      </c>
      <c r="E48" s="62">
        <v>970529.38</v>
      </c>
      <c r="F48" s="62">
        <v>541882.81999999995</v>
      </c>
      <c r="G48" s="10">
        <f t="shared" ref="G48:G111" si="4">F48/D48*100</f>
        <v>109.92892643392594</v>
      </c>
      <c r="H48" s="10">
        <f t="shared" ref="H48:H111" si="5">F48/E48*100</f>
        <v>55.833736841639968</v>
      </c>
      <c r="J48"/>
      <c r="K48"/>
    </row>
    <row r="49" spans="1:11" ht="15.75" customHeight="1" x14ac:dyDescent="0.25">
      <c r="A49" s="74">
        <v>311</v>
      </c>
      <c r="B49" s="92" t="s">
        <v>50</v>
      </c>
      <c r="C49" s="62">
        <v>798540</v>
      </c>
      <c r="D49" s="62">
        <v>402503.11499999999</v>
      </c>
      <c r="E49" s="62">
        <v>798540</v>
      </c>
      <c r="F49" s="62">
        <v>450317.74</v>
      </c>
      <c r="G49" s="10">
        <f t="shared" si="4"/>
        <v>111.87931800229671</v>
      </c>
      <c r="H49" s="10">
        <f t="shared" si="5"/>
        <v>56.392634057154304</v>
      </c>
      <c r="J49"/>
      <c r="K49"/>
    </row>
    <row r="50" spans="1:11" x14ac:dyDescent="0.25">
      <c r="A50" s="84">
        <v>3111</v>
      </c>
      <c r="B50" s="80" t="s">
        <v>125</v>
      </c>
      <c r="C50" s="62">
        <f>797480+1260</f>
        <v>798740</v>
      </c>
      <c r="D50" s="62">
        <v>402503.15</v>
      </c>
      <c r="E50" s="62">
        <v>798740</v>
      </c>
      <c r="F50" s="62">
        <v>430306.49</v>
      </c>
      <c r="G50" s="10">
        <f t="shared" si="4"/>
        <v>106.90760805225996</v>
      </c>
      <c r="H50" s="10">
        <f t="shared" si="5"/>
        <v>53.873161479329944</v>
      </c>
      <c r="J50"/>
      <c r="K50"/>
    </row>
    <row r="51" spans="1:11" x14ac:dyDescent="0.25">
      <c r="A51" s="84">
        <v>3113</v>
      </c>
      <c r="B51" s="80" t="s">
        <v>149</v>
      </c>
      <c r="C51" s="62">
        <v>0</v>
      </c>
      <c r="D51" s="62">
        <v>0</v>
      </c>
      <c r="E51" s="62">
        <v>0</v>
      </c>
      <c r="F51" s="62">
        <v>15570.54</v>
      </c>
      <c r="G51" s="10" t="e">
        <f t="shared" si="4"/>
        <v>#DIV/0!</v>
      </c>
      <c r="H51" s="10" t="e">
        <f t="shared" si="5"/>
        <v>#DIV/0!</v>
      </c>
      <c r="J51"/>
      <c r="K51"/>
    </row>
    <row r="52" spans="1:11" x14ac:dyDescent="0.25">
      <c r="A52" s="84">
        <v>3114</v>
      </c>
      <c r="B52" s="80" t="s">
        <v>150</v>
      </c>
      <c r="C52" s="62">
        <v>0</v>
      </c>
      <c r="D52" s="62">
        <v>0</v>
      </c>
      <c r="E52" s="62">
        <v>0</v>
      </c>
      <c r="F52" s="62">
        <v>4440.71</v>
      </c>
      <c r="G52" s="10" t="e">
        <f t="shared" si="4"/>
        <v>#DIV/0!</v>
      </c>
      <c r="H52" s="10" t="e">
        <f t="shared" si="5"/>
        <v>#DIV/0!</v>
      </c>
      <c r="J52"/>
      <c r="K52"/>
    </row>
    <row r="53" spans="1:11" x14ac:dyDescent="0.25">
      <c r="A53" s="84">
        <v>312</v>
      </c>
      <c r="B53" s="86" t="s">
        <v>51</v>
      </c>
      <c r="C53" s="62">
        <v>31789.38</v>
      </c>
      <c r="D53" s="62">
        <v>24398.35</v>
      </c>
      <c r="E53" s="62">
        <v>31789.38</v>
      </c>
      <c r="F53" s="62">
        <v>17259.48</v>
      </c>
      <c r="G53" s="10">
        <f t="shared" si="4"/>
        <v>70.740357442204086</v>
      </c>
      <c r="H53" s="10">
        <f t="shared" si="5"/>
        <v>54.293226228381933</v>
      </c>
      <c r="J53"/>
      <c r="K53"/>
    </row>
    <row r="54" spans="1:11" x14ac:dyDescent="0.25">
      <c r="A54" s="84">
        <v>3121</v>
      </c>
      <c r="B54" s="80" t="s">
        <v>51</v>
      </c>
      <c r="C54" s="62">
        <f>29080+2309.38+400</f>
        <v>31789.38</v>
      </c>
      <c r="D54" s="62">
        <f>99.54+24298.81</f>
        <v>24398.350000000002</v>
      </c>
      <c r="E54" s="88">
        <v>31789.38</v>
      </c>
      <c r="F54" s="88">
        <v>17259.48</v>
      </c>
      <c r="G54" s="10">
        <f t="shared" si="4"/>
        <v>70.740357442204072</v>
      </c>
      <c r="H54" s="10">
        <f t="shared" si="5"/>
        <v>54.293226228381933</v>
      </c>
      <c r="J54"/>
      <c r="K54"/>
    </row>
    <row r="55" spans="1:11" x14ac:dyDescent="0.25">
      <c r="A55" s="84">
        <v>313</v>
      </c>
      <c r="B55" s="86" t="s">
        <v>52</v>
      </c>
      <c r="C55" s="62">
        <v>140200</v>
      </c>
      <c r="D55" s="62">
        <v>66037.78</v>
      </c>
      <c r="E55" s="88">
        <v>140200</v>
      </c>
      <c r="F55" s="88">
        <v>74305.600000000006</v>
      </c>
      <c r="G55" s="10">
        <f t="shared" si="4"/>
        <v>112.51983334388287</v>
      </c>
      <c r="H55" s="10">
        <f t="shared" si="5"/>
        <v>52.999714693295296</v>
      </c>
      <c r="J55"/>
      <c r="K55"/>
    </row>
    <row r="56" spans="1:11" x14ac:dyDescent="0.25">
      <c r="A56" s="84">
        <v>3132</v>
      </c>
      <c r="B56" s="80" t="s">
        <v>126</v>
      </c>
      <c r="C56" s="62">
        <f>140000+200</f>
        <v>140200</v>
      </c>
      <c r="D56" s="62">
        <v>66037.78</v>
      </c>
      <c r="E56" s="62">
        <v>140200</v>
      </c>
      <c r="F56" s="62">
        <v>74297.77</v>
      </c>
      <c r="G56" s="10">
        <f t="shared" si="4"/>
        <v>112.50797649466715</v>
      </c>
      <c r="H56" s="10">
        <f t="shared" si="5"/>
        <v>52.994129814550647</v>
      </c>
      <c r="J56"/>
      <c r="K56"/>
    </row>
    <row r="57" spans="1:11" x14ac:dyDescent="0.25">
      <c r="A57" s="84">
        <v>3133</v>
      </c>
      <c r="B57" s="80" t="s">
        <v>151</v>
      </c>
      <c r="C57" s="62">
        <v>0</v>
      </c>
      <c r="D57" s="62">
        <v>0</v>
      </c>
      <c r="E57" s="62">
        <v>0</v>
      </c>
      <c r="F57" s="62">
        <v>7.83</v>
      </c>
      <c r="G57" s="10" t="e">
        <f t="shared" si="4"/>
        <v>#DIV/0!</v>
      </c>
      <c r="H57" s="10" t="e">
        <f t="shared" si="5"/>
        <v>#DIV/0!</v>
      </c>
      <c r="J57"/>
      <c r="K57"/>
    </row>
    <row r="58" spans="1:11" x14ac:dyDescent="0.25">
      <c r="A58" s="84">
        <v>32</v>
      </c>
      <c r="B58" s="93" t="s">
        <v>31</v>
      </c>
      <c r="C58" s="62">
        <f>C59+C63+C70+C80+C82</f>
        <v>203233.19</v>
      </c>
      <c r="D58" s="62">
        <f>D59+D63+D70+D80+D82</f>
        <v>83831.760000000009</v>
      </c>
      <c r="E58" s="62">
        <v>203233.19</v>
      </c>
      <c r="F58" s="62">
        <v>96382.57</v>
      </c>
      <c r="G58" s="10">
        <f t="shared" si="4"/>
        <v>114.97142610390144</v>
      </c>
      <c r="H58" s="10">
        <f t="shared" si="5"/>
        <v>47.424620948970002</v>
      </c>
      <c r="J58"/>
      <c r="K58"/>
    </row>
    <row r="59" spans="1:11" x14ac:dyDescent="0.25">
      <c r="A59" s="84">
        <v>321</v>
      </c>
      <c r="B59" s="92" t="s">
        <v>53</v>
      </c>
      <c r="C59" s="62">
        <f>C60+C61+C62</f>
        <v>44662.57</v>
      </c>
      <c r="D59" s="62">
        <f>D60+D61+D62</f>
        <v>36123.020000000004</v>
      </c>
      <c r="E59" s="62">
        <v>44662.57</v>
      </c>
      <c r="F59" s="62">
        <v>42080.46</v>
      </c>
      <c r="G59" s="10">
        <f t="shared" si="4"/>
        <v>116.49208731717336</v>
      </c>
      <c r="H59" s="10">
        <f t="shared" si="5"/>
        <v>94.21862646954709</v>
      </c>
      <c r="J59"/>
      <c r="K59"/>
    </row>
    <row r="60" spans="1:11" x14ac:dyDescent="0.25">
      <c r="A60" s="84">
        <v>3211</v>
      </c>
      <c r="B60" s="80" t="s">
        <v>127</v>
      </c>
      <c r="C60" s="62">
        <f>2654.46+663.61+1500+130+530+5380</f>
        <v>10858.07</v>
      </c>
      <c r="D60" s="62">
        <f>1632.03+698.39+146+132.72+14260.01</f>
        <v>16869.150000000001</v>
      </c>
      <c r="E60" s="62">
        <v>10858.07</v>
      </c>
      <c r="F60" s="62">
        <v>19064.59</v>
      </c>
      <c r="G60" s="10">
        <f t="shared" si="4"/>
        <v>113.01452651734081</v>
      </c>
      <c r="H60" s="10">
        <f t="shared" si="5"/>
        <v>175.57991429416094</v>
      </c>
      <c r="J60"/>
      <c r="K60"/>
    </row>
    <row r="61" spans="1:11" x14ac:dyDescent="0.25">
      <c r="A61" s="85">
        <v>3212</v>
      </c>
      <c r="B61" s="81" t="s">
        <v>128</v>
      </c>
      <c r="C61" s="62">
        <v>33140.89</v>
      </c>
      <c r="D61" s="62">
        <v>18975.150000000001</v>
      </c>
      <c r="E61" s="88">
        <v>33140.89</v>
      </c>
      <c r="F61" s="88">
        <v>20978.400000000001</v>
      </c>
      <c r="G61" s="10">
        <f t="shared" si="4"/>
        <v>110.5572287966103</v>
      </c>
      <c r="H61" s="10">
        <f t="shared" si="5"/>
        <v>63.300653663797199</v>
      </c>
      <c r="J61"/>
      <c r="K61"/>
    </row>
    <row r="62" spans="1:11" x14ac:dyDescent="0.25">
      <c r="A62" s="85">
        <v>3213</v>
      </c>
      <c r="B62" s="81" t="s">
        <v>129</v>
      </c>
      <c r="C62" s="62">
        <v>663.61</v>
      </c>
      <c r="D62" s="62">
        <v>278.72000000000003</v>
      </c>
      <c r="E62" s="88">
        <v>663.61</v>
      </c>
      <c r="F62" s="88">
        <v>2037.47</v>
      </c>
      <c r="G62" s="10">
        <f t="shared" si="4"/>
        <v>731.00961538461536</v>
      </c>
      <c r="H62" s="10">
        <f t="shared" si="5"/>
        <v>307.02822440891487</v>
      </c>
      <c r="J62"/>
      <c r="K62"/>
    </row>
    <row r="63" spans="1:11" x14ac:dyDescent="0.25">
      <c r="A63" s="85">
        <v>322</v>
      </c>
      <c r="B63" s="86" t="s">
        <v>54</v>
      </c>
      <c r="C63" s="62">
        <f>SUM(C64:C69)</f>
        <v>34004.78</v>
      </c>
      <c r="D63" s="62">
        <f>SUM(D64:D69)</f>
        <v>11342.07</v>
      </c>
      <c r="E63" s="88">
        <v>34004.78</v>
      </c>
      <c r="F63" s="88">
        <v>23040.02</v>
      </c>
      <c r="G63" s="10">
        <f t="shared" si="4"/>
        <v>203.13769885038622</v>
      </c>
      <c r="H63" s="10">
        <f t="shared" si="5"/>
        <v>67.755239116383052</v>
      </c>
      <c r="J63"/>
      <c r="K63"/>
    </row>
    <row r="64" spans="1:11" x14ac:dyDescent="0.25">
      <c r="A64" s="85">
        <v>3221</v>
      </c>
      <c r="B64" s="81" t="s">
        <v>130</v>
      </c>
      <c r="C64" s="62">
        <f>5003.65+260+1000+70+660+810</f>
        <v>7803.65</v>
      </c>
      <c r="D64" s="62">
        <f>1485.86+1163.88+100.87+110.97</f>
        <v>2861.5799999999995</v>
      </c>
      <c r="E64" s="62">
        <f>7803.65+3875</f>
        <v>11678.65</v>
      </c>
      <c r="F64" s="62">
        <v>7650.27</v>
      </c>
      <c r="G64" s="10">
        <f t="shared" si="4"/>
        <v>267.34426435745291</v>
      </c>
      <c r="H64" s="10">
        <f t="shared" si="5"/>
        <v>65.506458366335153</v>
      </c>
      <c r="J64"/>
      <c r="K64"/>
    </row>
    <row r="65" spans="1:11" x14ac:dyDescent="0.25">
      <c r="A65" s="85">
        <v>3222</v>
      </c>
      <c r="B65" s="81" t="s">
        <v>131</v>
      </c>
      <c r="C65" s="62">
        <f>3981.68+400+2650+350</f>
        <v>7381.68</v>
      </c>
      <c r="D65" s="62">
        <f>1171.93+70.49</f>
        <v>1242.42</v>
      </c>
      <c r="E65" s="88">
        <v>7381.68</v>
      </c>
      <c r="F65" s="88">
        <v>2044.5</v>
      </c>
      <c r="G65" s="10">
        <f t="shared" si="4"/>
        <v>164.55787897812334</v>
      </c>
      <c r="H65" s="10">
        <f t="shared" si="5"/>
        <v>27.696947036446986</v>
      </c>
      <c r="J65"/>
      <c r="K65"/>
    </row>
    <row r="66" spans="1:11" x14ac:dyDescent="0.25">
      <c r="A66" s="85">
        <v>3223</v>
      </c>
      <c r="B66" s="81" t="s">
        <v>132</v>
      </c>
      <c r="C66" s="62">
        <f>12741.39+660</f>
        <v>13401.39</v>
      </c>
      <c r="D66" s="62">
        <f>2394.99+3819.76+460.59</f>
        <v>6675.34</v>
      </c>
      <c r="E66" s="62">
        <v>13401.39</v>
      </c>
      <c r="F66" s="62">
        <v>10382.5</v>
      </c>
      <c r="G66" s="10">
        <f t="shared" si="4"/>
        <v>155.53514877144835</v>
      </c>
      <c r="H66" s="10">
        <f t="shared" si="5"/>
        <v>77.473306873391493</v>
      </c>
      <c r="J66"/>
      <c r="K66"/>
    </row>
    <row r="67" spans="1:11" x14ac:dyDescent="0.25">
      <c r="A67" s="85">
        <v>3224</v>
      </c>
      <c r="B67" s="81" t="s">
        <v>133</v>
      </c>
      <c r="C67" s="62">
        <f>1990.84+200</f>
        <v>2190.84</v>
      </c>
      <c r="D67" s="62">
        <v>0</v>
      </c>
      <c r="E67" s="62">
        <f>2190.84-1000</f>
        <v>1190.8400000000001</v>
      </c>
      <c r="F67" s="62">
        <v>485.05</v>
      </c>
      <c r="G67" s="10" t="e">
        <f t="shared" si="4"/>
        <v>#DIV/0!</v>
      </c>
      <c r="H67" s="10">
        <f t="shared" si="5"/>
        <v>40.731752376473743</v>
      </c>
    </row>
    <row r="68" spans="1:11" x14ac:dyDescent="0.25">
      <c r="A68" s="85">
        <v>3225</v>
      </c>
      <c r="B68" s="81" t="s">
        <v>134</v>
      </c>
      <c r="C68" s="62">
        <f>663.61+400+1500</f>
        <v>2563.61</v>
      </c>
      <c r="D68" s="62">
        <f>15.03+282.79</f>
        <v>297.82</v>
      </c>
      <c r="E68" s="88">
        <f>2563.61-265.45</f>
        <v>2298.1600000000003</v>
      </c>
      <c r="F68" s="88">
        <v>2477.6999999999998</v>
      </c>
      <c r="G68" s="10">
        <f t="shared" si="4"/>
        <v>831.94547041837336</v>
      </c>
      <c r="H68" s="10">
        <f t="shared" si="5"/>
        <v>107.8123368259825</v>
      </c>
    </row>
    <row r="69" spans="1:11" x14ac:dyDescent="0.25">
      <c r="A69" s="85">
        <v>3227</v>
      </c>
      <c r="B69" s="81" t="s">
        <v>165</v>
      </c>
      <c r="C69" s="62">
        <v>663.61</v>
      </c>
      <c r="D69" s="62">
        <v>264.91000000000003</v>
      </c>
      <c r="E69" s="88">
        <v>0</v>
      </c>
      <c r="F69" s="88">
        <v>0</v>
      </c>
      <c r="G69" s="10">
        <f t="shared" si="4"/>
        <v>0</v>
      </c>
      <c r="H69" s="10" t="e">
        <f t="shared" si="5"/>
        <v>#DIV/0!</v>
      </c>
    </row>
    <row r="70" spans="1:11" ht="15.75" customHeight="1" x14ac:dyDescent="0.25">
      <c r="A70" s="85">
        <v>323</v>
      </c>
      <c r="B70" s="92" t="s">
        <v>55</v>
      </c>
      <c r="C70" s="62">
        <f>SUM(C71:C79)</f>
        <v>103652.27999999998</v>
      </c>
      <c r="D70" s="62">
        <f>SUM(D71:D79)</f>
        <v>19659.090000000004</v>
      </c>
      <c r="E70" s="88">
        <v>103652.27999999998</v>
      </c>
      <c r="F70" s="88">
        <v>23305.7</v>
      </c>
      <c r="G70" s="10">
        <f t="shared" si="4"/>
        <v>118.54923091557134</v>
      </c>
      <c r="H70" s="10">
        <f t="shared" si="5"/>
        <v>22.484502994048952</v>
      </c>
    </row>
    <row r="71" spans="1:11" ht="15.75" customHeight="1" x14ac:dyDescent="0.25">
      <c r="A71" s="85">
        <v>3231</v>
      </c>
      <c r="B71" s="81" t="s">
        <v>135</v>
      </c>
      <c r="C71" s="62">
        <f>4021.5+70+1650+7880+4980</f>
        <v>18601.5</v>
      </c>
      <c r="D71" s="62">
        <f>1802.6+266.72+65.43+1260.87+2717.37</f>
        <v>6112.99</v>
      </c>
      <c r="E71" s="62">
        <v>18601.5</v>
      </c>
      <c r="F71" s="62">
        <v>7149.38</v>
      </c>
      <c r="G71" s="10">
        <f t="shared" si="4"/>
        <v>116.95389653835522</v>
      </c>
      <c r="H71" s="10">
        <f t="shared" si="5"/>
        <v>38.434427331129214</v>
      </c>
    </row>
    <row r="72" spans="1:11" x14ac:dyDescent="0.25">
      <c r="A72" s="85">
        <v>3232</v>
      </c>
      <c r="B72" s="81" t="s">
        <v>136</v>
      </c>
      <c r="C72" s="62">
        <f>1194.51+32517.09+1990+910</f>
        <v>36611.599999999999</v>
      </c>
      <c r="D72" s="62">
        <f>1886.86+882.61+297.31</f>
        <v>3066.7799999999997</v>
      </c>
      <c r="E72" s="88">
        <v>36611.599999999999</v>
      </c>
      <c r="F72" s="88">
        <v>1436.01</v>
      </c>
      <c r="G72" s="10">
        <f t="shared" si="4"/>
        <v>46.824682566079083</v>
      </c>
      <c r="H72" s="10">
        <f t="shared" si="5"/>
        <v>3.9222814627058096</v>
      </c>
    </row>
    <row r="73" spans="1:11" x14ac:dyDescent="0.25">
      <c r="A73" s="85">
        <v>3233</v>
      </c>
      <c r="B73" s="81" t="s">
        <v>166</v>
      </c>
      <c r="C73" s="62">
        <f>132.72+370+1060</f>
        <v>1562.72</v>
      </c>
      <c r="D73" s="62">
        <v>604.41999999999996</v>
      </c>
      <c r="E73" s="88">
        <v>1562.72</v>
      </c>
      <c r="F73" s="88">
        <v>0</v>
      </c>
      <c r="G73" s="10">
        <f t="shared" si="4"/>
        <v>0</v>
      </c>
      <c r="H73" s="10">
        <f t="shared" si="5"/>
        <v>0</v>
      </c>
    </row>
    <row r="74" spans="1:11" x14ac:dyDescent="0.25">
      <c r="A74" s="85">
        <v>3234</v>
      </c>
      <c r="B74" s="82" t="s">
        <v>137</v>
      </c>
      <c r="C74" s="62">
        <v>2654.46</v>
      </c>
      <c r="D74" s="62">
        <v>1673.77</v>
      </c>
      <c r="E74" s="62">
        <v>2654.46</v>
      </c>
      <c r="F74" s="62">
        <v>1377.61</v>
      </c>
      <c r="G74" s="10">
        <f t="shared" si="4"/>
        <v>82.305812626585478</v>
      </c>
      <c r="H74" s="10">
        <f t="shared" si="5"/>
        <v>51.897937810326766</v>
      </c>
    </row>
    <row r="75" spans="1:11" x14ac:dyDescent="0.25">
      <c r="A75" s="85">
        <v>3235</v>
      </c>
      <c r="B75" s="82" t="s">
        <v>152</v>
      </c>
      <c r="C75" s="62">
        <v>13272.28</v>
      </c>
      <c r="D75" s="62">
        <v>5996.65</v>
      </c>
      <c r="E75" s="62">
        <v>13272.28</v>
      </c>
      <c r="F75" s="62">
        <v>7755.32</v>
      </c>
      <c r="G75" s="10">
        <f t="shared" si="4"/>
        <v>129.3275412105092</v>
      </c>
      <c r="H75" s="10">
        <f t="shared" si="5"/>
        <v>58.432462244618101</v>
      </c>
    </row>
    <row r="76" spans="1:11" x14ac:dyDescent="0.25">
      <c r="A76" s="85">
        <v>3236</v>
      </c>
      <c r="B76" s="82" t="s">
        <v>167</v>
      </c>
      <c r="C76" s="62">
        <v>2389.0100000000002</v>
      </c>
      <c r="D76" s="62">
        <v>0</v>
      </c>
      <c r="E76" s="62">
        <f>2389.01+1485.99</f>
        <v>3875</v>
      </c>
      <c r="F76" s="62">
        <v>0</v>
      </c>
      <c r="G76" s="10" t="e">
        <f t="shared" si="4"/>
        <v>#DIV/0!</v>
      </c>
      <c r="H76" s="10">
        <f t="shared" si="5"/>
        <v>0</v>
      </c>
    </row>
    <row r="77" spans="1:11" x14ac:dyDescent="0.25">
      <c r="A77" s="85">
        <v>3237</v>
      </c>
      <c r="B77" s="82" t="s">
        <v>138</v>
      </c>
      <c r="C77" s="62">
        <f>265.45+25800</f>
        <v>26065.45</v>
      </c>
      <c r="D77" s="62">
        <f>951.92+299.57</f>
        <v>1251.49</v>
      </c>
      <c r="E77" s="88">
        <v>26065.45</v>
      </c>
      <c r="F77" s="88">
        <v>4128.76</v>
      </c>
      <c r="G77" s="10">
        <f t="shared" si="4"/>
        <v>329.90755020016144</v>
      </c>
      <c r="H77" s="10">
        <f t="shared" si="5"/>
        <v>15.839972070307628</v>
      </c>
    </row>
    <row r="78" spans="1:11" x14ac:dyDescent="0.25">
      <c r="A78" s="85">
        <v>3238</v>
      </c>
      <c r="B78" s="82" t="s">
        <v>139</v>
      </c>
      <c r="C78" s="62">
        <v>1327.23</v>
      </c>
      <c r="D78" s="62">
        <v>647.02</v>
      </c>
      <c r="E78" s="62">
        <v>1327.23</v>
      </c>
      <c r="F78" s="62">
        <v>855.84</v>
      </c>
      <c r="G78" s="10">
        <f t="shared" si="4"/>
        <v>132.27411826527776</v>
      </c>
      <c r="H78" s="10">
        <f t="shared" si="5"/>
        <v>64.483171718541627</v>
      </c>
    </row>
    <row r="79" spans="1:11" x14ac:dyDescent="0.25">
      <c r="A79" s="85">
        <v>3239</v>
      </c>
      <c r="B79" s="82" t="s">
        <v>140</v>
      </c>
      <c r="C79" s="62">
        <f>168.03+1000</f>
        <v>1168.03</v>
      </c>
      <c r="D79" s="62">
        <f>140.02+132.77+33.18</f>
        <v>305.97000000000003</v>
      </c>
      <c r="E79" s="88">
        <v>1168.03</v>
      </c>
      <c r="F79" s="88">
        <v>602.78</v>
      </c>
      <c r="G79" s="10">
        <f t="shared" si="4"/>
        <v>197.00624244206946</v>
      </c>
      <c r="H79" s="10">
        <f t="shared" si="5"/>
        <v>51.606551201595849</v>
      </c>
    </row>
    <row r="80" spans="1:11" x14ac:dyDescent="0.25">
      <c r="A80" s="85">
        <v>324</v>
      </c>
      <c r="B80" s="82" t="s">
        <v>65</v>
      </c>
      <c r="C80" s="62">
        <v>4980</v>
      </c>
      <c r="D80" s="62">
        <v>10633.78</v>
      </c>
      <c r="E80" s="88">
        <v>4980</v>
      </c>
      <c r="F80" s="88">
        <v>0</v>
      </c>
      <c r="G80" s="10">
        <f t="shared" si="4"/>
        <v>0</v>
      </c>
      <c r="H80" s="10">
        <f t="shared" si="5"/>
        <v>0</v>
      </c>
    </row>
    <row r="81" spans="1:8" x14ac:dyDescent="0.25">
      <c r="A81" s="85">
        <v>3241</v>
      </c>
      <c r="B81" s="82" t="s">
        <v>171</v>
      </c>
      <c r="C81" s="62">
        <v>4980</v>
      </c>
      <c r="D81" s="62">
        <v>10633.78</v>
      </c>
      <c r="E81" s="88">
        <v>4980</v>
      </c>
      <c r="F81" s="88">
        <v>0</v>
      </c>
      <c r="G81" s="10">
        <f t="shared" si="4"/>
        <v>0</v>
      </c>
      <c r="H81" s="10">
        <f t="shared" si="5"/>
        <v>0</v>
      </c>
    </row>
    <row r="82" spans="1:8" x14ac:dyDescent="0.25">
      <c r="A82" s="85">
        <v>329</v>
      </c>
      <c r="B82" s="92" t="s">
        <v>56</v>
      </c>
      <c r="C82" s="62">
        <f>C83+C84+C85+C86+C87+C88+C89</f>
        <v>15933.56</v>
      </c>
      <c r="D82" s="62">
        <f>D83+D84+D85+D86+D87+D88+D89</f>
        <v>6073.8</v>
      </c>
      <c r="E82" s="62">
        <v>15933.56</v>
      </c>
      <c r="F82" s="62">
        <v>7956.39</v>
      </c>
      <c r="G82" s="10">
        <f t="shared" si="4"/>
        <v>130.99525832263163</v>
      </c>
      <c r="H82" s="10">
        <f t="shared" si="5"/>
        <v>49.934791722628219</v>
      </c>
    </row>
    <row r="83" spans="1:8" x14ac:dyDescent="0.25">
      <c r="A83" s="85">
        <v>3291</v>
      </c>
      <c r="B83" s="82" t="s">
        <v>153</v>
      </c>
      <c r="C83" s="62">
        <f>1937.75+70</f>
        <v>2007.75</v>
      </c>
      <c r="D83" s="62">
        <v>764.48</v>
      </c>
      <c r="E83" s="62">
        <v>2007.75</v>
      </c>
      <c r="F83" s="62">
        <v>1321.5</v>
      </c>
      <c r="G83" s="10">
        <f t="shared" si="4"/>
        <v>172.86259941398075</v>
      </c>
      <c r="H83" s="10">
        <f t="shared" si="5"/>
        <v>65.819947702652229</v>
      </c>
    </row>
    <row r="84" spans="1:8" x14ac:dyDescent="0.25">
      <c r="A84" s="85">
        <v>3292</v>
      </c>
      <c r="B84" s="82" t="s">
        <v>141</v>
      </c>
      <c r="C84" s="62">
        <f>1760+400</f>
        <v>2160</v>
      </c>
      <c r="D84" s="62">
        <f>650.5+610.52+121.31</f>
        <v>1382.33</v>
      </c>
      <c r="E84" s="62">
        <v>2160</v>
      </c>
      <c r="F84" s="62">
        <v>1694.42</v>
      </c>
      <c r="G84" s="10">
        <f t="shared" si="4"/>
        <v>122.57709808801083</v>
      </c>
      <c r="H84" s="10">
        <f t="shared" si="5"/>
        <v>78.44537037037037</v>
      </c>
    </row>
    <row r="85" spans="1:8" ht="15.75" customHeight="1" x14ac:dyDescent="0.25">
      <c r="A85" s="85">
        <v>3293</v>
      </c>
      <c r="B85" s="82" t="s">
        <v>142</v>
      </c>
      <c r="C85" s="62">
        <f>132.72+670+660</f>
        <v>1462.72</v>
      </c>
      <c r="D85" s="62">
        <f>96.85+143.34</f>
        <v>240.19</v>
      </c>
      <c r="E85" s="88">
        <v>1462.72</v>
      </c>
      <c r="F85" s="88">
        <v>366.77</v>
      </c>
      <c r="G85" s="10">
        <f t="shared" si="4"/>
        <v>152.69994587618135</v>
      </c>
      <c r="H85" s="10">
        <f t="shared" si="5"/>
        <v>25.074518704878578</v>
      </c>
    </row>
    <row r="86" spans="1:8" ht="15.75" customHeight="1" x14ac:dyDescent="0.25">
      <c r="A86" s="85">
        <v>3294</v>
      </c>
      <c r="B86" s="82" t="s">
        <v>143</v>
      </c>
      <c r="C86" s="62">
        <v>0</v>
      </c>
      <c r="D86" s="62">
        <v>0</v>
      </c>
      <c r="E86" s="88">
        <v>0</v>
      </c>
      <c r="F86" s="88">
        <v>13.27</v>
      </c>
      <c r="G86" s="10" t="e">
        <f t="shared" si="4"/>
        <v>#DIV/0!</v>
      </c>
      <c r="H86" s="10" t="e">
        <f t="shared" si="5"/>
        <v>#DIV/0!</v>
      </c>
    </row>
    <row r="87" spans="1:8" x14ac:dyDescent="0.25">
      <c r="A87" s="85">
        <v>3295</v>
      </c>
      <c r="B87" s="82" t="s">
        <v>144</v>
      </c>
      <c r="C87" s="62">
        <f>13.27+2990</f>
        <v>3003.27</v>
      </c>
      <c r="D87" s="62">
        <f>17.92+1469.91</f>
        <v>1487.8300000000002</v>
      </c>
      <c r="E87" s="62">
        <v>3003.27</v>
      </c>
      <c r="F87" s="62">
        <v>1701.94</v>
      </c>
      <c r="G87" s="10">
        <f t="shared" si="4"/>
        <v>114.39075700852919</v>
      </c>
      <c r="H87" s="10">
        <f t="shared" si="5"/>
        <v>56.669563509108414</v>
      </c>
    </row>
    <row r="88" spans="1:8" x14ac:dyDescent="0.25">
      <c r="A88" s="85">
        <v>3296</v>
      </c>
      <c r="B88" s="82" t="s">
        <v>145</v>
      </c>
      <c r="C88" s="62">
        <v>0</v>
      </c>
      <c r="D88" s="62">
        <v>0</v>
      </c>
      <c r="E88" s="88">
        <v>0</v>
      </c>
      <c r="F88" s="88">
        <v>366</v>
      </c>
      <c r="G88" s="10" t="e">
        <f t="shared" si="4"/>
        <v>#DIV/0!</v>
      </c>
      <c r="H88" s="10" t="e">
        <f t="shared" si="5"/>
        <v>#DIV/0!</v>
      </c>
    </row>
    <row r="89" spans="1:8" x14ac:dyDescent="0.25">
      <c r="A89" s="85">
        <v>3299</v>
      </c>
      <c r="B89" s="82" t="s">
        <v>146</v>
      </c>
      <c r="C89" s="62">
        <f>39.82+530+1350+3320+400+600+1060</f>
        <v>7299.82</v>
      </c>
      <c r="D89" s="62">
        <f>24.87+452.64+132.72+511.21+1077.53</f>
        <v>2198.9700000000003</v>
      </c>
      <c r="E89" s="62">
        <v>7299.82</v>
      </c>
      <c r="F89" s="62">
        <v>2492.4899999999998</v>
      </c>
      <c r="G89" s="10">
        <f t="shared" si="4"/>
        <v>113.34806750433155</v>
      </c>
      <c r="H89" s="10">
        <f t="shared" si="5"/>
        <v>34.144540550314936</v>
      </c>
    </row>
    <row r="90" spans="1:8" x14ac:dyDescent="0.25">
      <c r="A90" s="85">
        <v>34</v>
      </c>
      <c r="B90" s="86" t="s">
        <v>57</v>
      </c>
      <c r="C90" s="62">
        <f>C91</f>
        <v>1323.6100000000001</v>
      </c>
      <c r="D90" s="62">
        <v>457.55</v>
      </c>
      <c r="E90" s="62">
        <v>1323.6100000000001</v>
      </c>
      <c r="F90" s="62">
        <v>1098.32</v>
      </c>
      <c r="G90" s="10">
        <f t="shared" si="4"/>
        <v>240.04371106982839</v>
      </c>
      <c r="H90" s="10">
        <f t="shared" si="5"/>
        <v>82.979125271039038</v>
      </c>
    </row>
    <row r="91" spans="1:8" x14ac:dyDescent="0.25">
      <c r="A91" s="85">
        <v>343</v>
      </c>
      <c r="B91" s="86" t="s">
        <v>58</v>
      </c>
      <c r="C91" s="62">
        <f>663.61+530+130</f>
        <v>1323.6100000000001</v>
      </c>
      <c r="D91" s="62">
        <v>457.55</v>
      </c>
      <c r="E91" s="62">
        <v>1323.6100000000001</v>
      </c>
      <c r="F91" s="62">
        <v>1098.32</v>
      </c>
      <c r="G91" s="10">
        <f t="shared" si="4"/>
        <v>240.04371106982839</v>
      </c>
      <c r="H91" s="10">
        <f t="shared" si="5"/>
        <v>82.979125271039038</v>
      </c>
    </row>
    <row r="92" spans="1:8" x14ac:dyDescent="0.25">
      <c r="A92" s="85">
        <v>3431</v>
      </c>
      <c r="B92" s="83" t="s">
        <v>147</v>
      </c>
      <c r="C92" s="62">
        <f>663.61+530+130</f>
        <v>1323.6100000000001</v>
      </c>
      <c r="D92" s="62">
        <f>324.63+132.92</f>
        <v>457.54999999999995</v>
      </c>
      <c r="E92" s="62">
        <v>1323.6100000000001</v>
      </c>
      <c r="F92" s="62">
        <v>862.51</v>
      </c>
      <c r="G92" s="10">
        <f t="shared" si="4"/>
        <v>188.50617418861327</v>
      </c>
      <c r="H92" s="10">
        <f t="shared" si="5"/>
        <v>65.16345449188205</v>
      </c>
    </row>
    <row r="93" spans="1:8" x14ac:dyDescent="0.25">
      <c r="A93" s="85">
        <v>3433</v>
      </c>
      <c r="B93" s="82" t="s">
        <v>148</v>
      </c>
      <c r="C93" s="62">
        <v>0</v>
      </c>
      <c r="D93" s="62">
        <v>0</v>
      </c>
      <c r="E93" s="88">
        <v>0</v>
      </c>
      <c r="F93" s="88">
        <v>235.81</v>
      </c>
      <c r="G93" s="10" t="e">
        <f t="shared" si="4"/>
        <v>#DIV/0!</v>
      </c>
      <c r="H93" s="10" t="e">
        <f t="shared" si="5"/>
        <v>#DIV/0!</v>
      </c>
    </row>
    <row r="94" spans="1:8" x14ac:dyDescent="0.25">
      <c r="A94" s="85">
        <v>38</v>
      </c>
      <c r="B94" s="82" t="s">
        <v>154</v>
      </c>
      <c r="C94" s="62">
        <v>0</v>
      </c>
      <c r="D94" s="62">
        <v>0</v>
      </c>
      <c r="E94" s="88">
        <v>0</v>
      </c>
      <c r="F94" s="88">
        <v>536.53</v>
      </c>
      <c r="G94" s="10" t="e">
        <f t="shared" si="4"/>
        <v>#DIV/0!</v>
      </c>
      <c r="H94" s="10" t="e">
        <f t="shared" si="5"/>
        <v>#DIV/0!</v>
      </c>
    </row>
    <row r="95" spans="1:8" x14ac:dyDescent="0.25">
      <c r="A95" s="85">
        <v>381</v>
      </c>
      <c r="B95" s="82" t="s">
        <v>117</v>
      </c>
      <c r="C95" s="62">
        <v>0</v>
      </c>
      <c r="D95" s="62">
        <v>0</v>
      </c>
      <c r="E95" s="88">
        <v>0</v>
      </c>
      <c r="F95" s="88">
        <v>536.53</v>
      </c>
      <c r="G95" s="10" t="e">
        <f t="shared" si="4"/>
        <v>#DIV/0!</v>
      </c>
      <c r="H95" s="10" t="e">
        <f t="shared" si="5"/>
        <v>#DIV/0!</v>
      </c>
    </row>
    <row r="96" spans="1:8" x14ac:dyDescent="0.25">
      <c r="A96" s="85">
        <v>3812</v>
      </c>
      <c r="B96" s="82" t="s">
        <v>155</v>
      </c>
      <c r="C96" s="62">
        <v>0</v>
      </c>
      <c r="D96" s="62">
        <v>0</v>
      </c>
      <c r="E96" s="88">
        <v>0</v>
      </c>
      <c r="F96" s="88">
        <v>536.53</v>
      </c>
      <c r="G96" s="10" t="e">
        <f t="shared" si="4"/>
        <v>#DIV/0!</v>
      </c>
      <c r="H96" s="10" t="e">
        <f t="shared" si="5"/>
        <v>#DIV/0!</v>
      </c>
    </row>
    <row r="97" spans="1:8" x14ac:dyDescent="0.25">
      <c r="A97" s="85">
        <v>4</v>
      </c>
      <c r="B97" s="93" t="s">
        <v>20</v>
      </c>
      <c r="C97" s="62">
        <f>C98+C107</f>
        <v>37553.97</v>
      </c>
      <c r="D97" s="62">
        <f>D98+D107</f>
        <v>5421.51</v>
      </c>
      <c r="E97" s="88">
        <f>E98+E107</f>
        <v>105053.97</v>
      </c>
      <c r="F97" s="88">
        <v>71052.83</v>
      </c>
      <c r="G97" s="10">
        <f t="shared" si="4"/>
        <v>1310.5727002255828</v>
      </c>
      <c r="H97" s="10">
        <f t="shared" si="5"/>
        <v>67.634597721533041</v>
      </c>
    </row>
    <row r="98" spans="1:8" x14ac:dyDescent="0.25">
      <c r="A98" s="85">
        <v>42</v>
      </c>
      <c r="B98" s="93" t="s">
        <v>43</v>
      </c>
      <c r="C98" s="62">
        <f>C99+C101+C105</f>
        <v>37553.97</v>
      </c>
      <c r="D98" s="62">
        <f>D99+D101+D105</f>
        <v>4890.62</v>
      </c>
      <c r="E98" s="62">
        <v>37553.97</v>
      </c>
      <c r="F98" s="62">
        <v>3552.83</v>
      </c>
      <c r="G98" s="10">
        <f t="shared" si="4"/>
        <v>72.645799510082568</v>
      </c>
      <c r="H98" s="10">
        <f t="shared" si="5"/>
        <v>9.4605976412081052</v>
      </c>
    </row>
    <row r="99" spans="1:8" x14ac:dyDescent="0.25">
      <c r="A99" s="85">
        <v>421</v>
      </c>
      <c r="B99" s="93" t="s">
        <v>61</v>
      </c>
      <c r="C99" s="62">
        <v>660</v>
      </c>
      <c r="D99" s="62">
        <v>0</v>
      </c>
      <c r="E99" s="62">
        <v>660</v>
      </c>
      <c r="F99" s="62">
        <v>0</v>
      </c>
      <c r="G99" s="10" t="e">
        <f t="shared" si="4"/>
        <v>#DIV/0!</v>
      </c>
      <c r="H99" s="10">
        <f t="shared" si="5"/>
        <v>0</v>
      </c>
    </row>
    <row r="100" spans="1:8" x14ac:dyDescent="0.25">
      <c r="A100" s="85">
        <v>4212</v>
      </c>
      <c r="B100" s="93" t="s">
        <v>170</v>
      </c>
      <c r="C100" s="62">
        <v>660</v>
      </c>
      <c r="D100" s="62">
        <v>0</v>
      </c>
      <c r="E100" s="62">
        <v>660</v>
      </c>
      <c r="F100" s="62">
        <v>0</v>
      </c>
      <c r="G100" s="10" t="e">
        <f t="shared" si="4"/>
        <v>#DIV/0!</v>
      </c>
      <c r="H100" s="10">
        <f t="shared" si="5"/>
        <v>0</v>
      </c>
    </row>
    <row r="101" spans="1:8" x14ac:dyDescent="0.25">
      <c r="A101" s="85">
        <v>422</v>
      </c>
      <c r="B101" s="93" t="s">
        <v>62</v>
      </c>
      <c r="C101" s="62">
        <f>C103+C102+C104</f>
        <v>35958.520000000004</v>
      </c>
      <c r="D101" s="62">
        <f>D103+D102+D104</f>
        <v>4890.62</v>
      </c>
      <c r="E101" s="88">
        <v>35958.520000000004</v>
      </c>
      <c r="F101" s="88">
        <v>3552.83</v>
      </c>
      <c r="G101" s="10">
        <f t="shared" si="4"/>
        <v>72.645799510082568</v>
      </c>
      <c r="H101" s="10">
        <f t="shared" si="5"/>
        <v>9.8803565886471389</v>
      </c>
    </row>
    <row r="102" spans="1:8" x14ac:dyDescent="0.25">
      <c r="A102" s="85">
        <v>4221</v>
      </c>
      <c r="B102" s="93" t="s">
        <v>161</v>
      </c>
      <c r="C102" s="62">
        <f>4990+1330</f>
        <v>6320</v>
      </c>
      <c r="D102" s="62">
        <v>0</v>
      </c>
      <c r="E102" s="88">
        <v>6320</v>
      </c>
      <c r="F102" s="88">
        <v>0</v>
      </c>
      <c r="G102" s="10" t="e">
        <f t="shared" si="4"/>
        <v>#DIV/0!</v>
      </c>
      <c r="H102" s="10">
        <f t="shared" si="5"/>
        <v>0</v>
      </c>
    </row>
    <row r="103" spans="1:8" x14ac:dyDescent="0.25">
      <c r="A103" s="85">
        <v>4226</v>
      </c>
      <c r="B103" s="93" t="s">
        <v>162</v>
      </c>
      <c r="C103" s="62">
        <v>0</v>
      </c>
      <c r="D103" s="62">
        <v>2654.46</v>
      </c>
      <c r="E103" s="88">
        <v>0</v>
      </c>
      <c r="F103" s="88">
        <v>0</v>
      </c>
      <c r="G103" s="10">
        <f t="shared" si="4"/>
        <v>0</v>
      </c>
      <c r="H103" s="10" t="e">
        <f t="shared" si="5"/>
        <v>#DIV/0!</v>
      </c>
    </row>
    <row r="104" spans="1:8" x14ac:dyDescent="0.25">
      <c r="A104" s="85">
        <v>4227</v>
      </c>
      <c r="B104" s="82" t="s">
        <v>156</v>
      </c>
      <c r="C104" s="62">
        <f>3716.24+13272.28+820+4400+1330+6100</f>
        <v>29638.52</v>
      </c>
      <c r="D104" s="62">
        <f>1386.77+849.39</f>
        <v>2236.16</v>
      </c>
      <c r="E104" s="62">
        <v>29638.52</v>
      </c>
      <c r="F104" s="62">
        <v>3552.83</v>
      </c>
      <c r="G104" s="10">
        <f t="shared" si="4"/>
        <v>158.8808493131082</v>
      </c>
      <c r="H104" s="10">
        <f t="shared" si="5"/>
        <v>11.987204489292987</v>
      </c>
    </row>
    <row r="105" spans="1:8" x14ac:dyDescent="0.25">
      <c r="A105" s="85">
        <v>424</v>
      </c>
      <c r="B105" s="82" t="s">
        <v>168</v>
      </c>
      <c r="C105" s="62">
        <f>265.45+400+270</f>
        <v>935.45</v>
      </c>
      <c r="D105" s="62">
        <v>0</v>
      </c>
      <c r="E105" s="62">
        <v>935.45</v>
      </c>
      <c r="F105" s="62">
        <v>0</v>
      </c>
      <c r="G105" s="10" t="e">
        <f t="shared" si="4"/>
        <v>#DIV/0!</v>
      </c>
      <c r="H105" s="10">
        <f t="shared" si="5"/>
        <v>0</v>
      </c>
    </row>
    <row r="106" spans="1:8" x14ac:dyDescent="0.25">
      <c r="A106" s="85">
        <v>4241</v>
      </c>
      <c r="B106" s="82" t="s">
        <v>169</v>
      </c>
      <c r="C106" s="62">
        <f>265.45+400+270</f>
        <v>935.45</v>
      </c>
      <c r="D106" s="62">
        <v>0</v>
      </c>
      <c r="E106" s="62">
        <v>935.45</v>
      </c>
      <c r="F106" s="62">
        <v>0</v>
      </c>
      <c r="G106" s="10" t="e">
        <f t="shared" si="4"/>
        <v>#DIV/0!</v>
      </c>
      <c r="H106" s="10">
        <f t="shared" si="5"/>
        <v>0</v>
      </c>
    </row>
    <row r="107" spans="1:8" ht="15.75" customHeight="1" x14ac:dyDescent="0.25">
      <c r="A107" s="85">
        <v>45</v>
      </c>
      <c r="B107" s="82" t="s">
        <v>157</v>
      </c>
      <c r="C107" s="62">
        <f>C110+C108</f>
        <v>0</v>
      </c>
      <c r="D107" s="62">
        <f>D110+D108</f>
        <v>530.89</v>
      </c>
      <c r="E107" s="62">
        <f>E110+E108</f>
        <v>67500</v>
      </c>
      <c r="F107" s="62">
        <v>67500</v>
      </c>
      <c r="G107" s="10">
        <f t="shared" si="4"/>
        <v>12714.498295315414</v>
      </c>
      <c r="H107" s="10">
        <f t="shared" si="5"/>
        <v>100</v>
      </c>
    </row>
    <row r="108" spans="1:8" ht="15.75" customHeight="1" x14ac:dyDescent="0.25">
      <c r="A108" s="85">
        <v>451</v>
      </c>
      <c r="B108" s="82" t="s">
        <v>158</v>
      </c>
      <c r="C108" s="62">
        <v>0</v>
      </c>
      <c r="D108" s="62">
        <v>0</v>
      </c>
      <c r="E108" s="88">
        <v>67500</v>
      </c>
      <c r="F108" s="88">
        <v>67500</v>
      </c>
      <c r="G108" s="10" t="e">
        <f t="shared" si="4"/>
        <v>#DIV/0!</v>
      </c>
      <c r="H108" s="10">
        <f t="shared" si="5"/>
        <v>100</v>
      </c>
    </row>
    <row r="109" spans="1:8" ht="15.75" customHeight="1" x14ac:dyDescent="0.25">
      <c r="A109" s="85">
        <v>4511</v>
      </c>
      <c r="B109" s="82" t="s">
        <v>158</v>
      </c>
      <c r="C109" s="62">
        <v>0</v>
      </c>
      <c r="D109" s="62">
        <v>0</v>
      </c>
      <c r="E109" s="88">
        <v>67500</v>
      </c>
      <c r="F109" s="88">
        <v>67500</v>
      </c>
      <c r="G109" s="10" t="e">
        <f t="shared" si="4"/>
        <v>#DIV/0!</v>
      </c>
      <c r="H109" s="10">
        <f t="shared" si="5"/>
        <v>100</v>
      </c>
    </row>
    <row r="110" spans="1:8" ht="15.75" customHeight="1" x14ac:dyDescent="0.25">
      <c r="A110" s="85">
        <v>454</v>
      </c>
      <c r="B110" s="82" t="s">
        <v>160</v>
      </c>
      <c r="C110" s="62">
        <v>0</v>
      </c>
      <c r="D110" s="62">
        <v>530.89</v>
      </c>
      <c r="E110" s="88">
        <v>0</v>
      </c>
      <c r="F110" s="88">
        <v>0</v>
      </c>
      <c r="G110" s="10">
        <f t="shared" si="4"/>
        <v>0</v>
      </c>
      <c r="H110" s="10" t="e">
        <f t="shared" si="5"/>
        <v>#DIV/0!</v>
      </c>
    </row>
    <row r="111" spans="1:8" ht="15.75" customHeight="1" x14ac:dyDescent="0.25">
      <c r="A111" s="85">
        <v>4541</v>
      </c>
      <c r="B111" s="82" t="s">
        <v>160</v>
      </c>
      <c r="C111" s="62">
        <v>0</v>
      </c>
      <c r="D111" s="62">
        <v>530.89</v>
      </c>
      <c r="E111" s="88">
        <v>0</v>
      </c>
      <c r="F111" s="88">
        <v>0</v>
      </c>
      <c r="G111" s="10">
        <f t="shared" si="4"/>
        <v>0</v>
      </c>
      <c r="H111" s="10" t="e">
        <f t="shared" si="5"/>
        <v>#DIV/0!</v>
      </c>
    </row>
    <row r="112" spans="1:8" ht="15.75" customHeight="1" x14ac:dyDescent="0.25">
      <c r="A112" s="85"/>
      <c r="B112" s="82"/>
      <c r="C112" s="62"/>
      <c r="D112" s="62"/>
      <c r="E112" s="88"/>
      <c r="F112" s="88">
        <v>0</v>
      </c>
      <c r="G112" s="10" t="e">
        <f t="shared" ref="G112:G113" si="6">F112/D112*100</f>
        <v>#DIV/0!</v>
      </c>
      <c r="H112" s="10" t="e">
        <f t="shared" ref="H112:H113" si="7">F112/E112*100</f>
        <v>#DIV/0!</v>
      </c>
    </row>
    <row r="113" spans="1:8" x14ac:dyDescent="0.25">
      <c r="A113" s="76"/>
      <c r="B113" s="89" t="s">
        <v>124</v>
      </c>
      <c r="C113" s="90">
        <f>C47+C97</f>
        <v>1212640.1500000001</v>
      </c>
      <c r="D113" s="90">
        <f>D48+D58+D91+D94+D97+0.01</f>
        <v>582650.07500000007</v>
      </c>
      <c r="E113" s="91">
        <f>E48+E58+E91+E94+E97</f>
        <v>1280140.1500000001</v>
      </c>
      <c r="F113" s="91">
        <f>F48+F58+F91+F94+F97</f>
        <v>710953.06999999983</v>
      </c>
      <c r="G113" s="10">
        <f t="shared" si="6"/>
        <v>122.02059186210519</v>
      </c>
      <c r="H113" s="10">
        <f t="shared" si="7"/>
        <v>55.537127712149314</v>
      </c>
    </row>
    <row r="114" spans="1:8" x14ac:dyDescent="0.25">
      <c r="A114" s="77"/>
      <c r="B114" s="14"/>
      <c r="C114" s="62"/>
      <c r="D114" s="62"/>
      <c r="E114" s="62"/>
      <c r="F114" s="62"/>
      <c r="G114" s="10"/>
      <c r="H114" s="10"/>
    </row>
    <row r="115" spans="1:8" x14ac:dyDescent="0.25">
      <c r="A115" s="78"/>
      <c r="B115" s="18"/>
      <c r="C115" s="62"/>
      <c r="D115" s="62"/>
      <c r="E115" s="88"/>
      <c r="F115" s="88"/>
      <c r="G115" s="11"/>
      <c r="H115" s="11"/>
    </row>
    <row r="116" spans="1:8" x14ac:dyDescent="0.25">
      <c r="A116" s="79"/>
      <c r="B116" s="26"/>
      <c r="C116" s="62"/>
      <c r="D116" s="62"/>
      <c r="E116" s="62"/>
      <c r="F116" s="62"/>
      <c r="G116" s="10"/>
      <c r="H116" s="10"/>
    </row>
    <row r="117" spans="1:8" x14ac:dyDescent="0.25">
      <c r="A117" s="77"/>
      <c r="B117" s="27"/>
      <c r="C117" s="10"/>
      <c r="D117" s="10"/>
      <c r="E117" s="10"/>
      <c r="F117" s="10"/>
      <c r="G117" s="10"/>
      <c r="H117" s="10"/>
    </row>
    <row r="118" spans="1:8" x14ac:dyDescent="0.25">
      <c r="A118" s="77"/>
      <c r="B118" s="14"/>
      <c r="C118" s="10"/>
      <c r="D118" s="10"/>
      <c r="E118" s="11"/>
      <c r="F118" s="11"/>
      <c r="G118" s="11"/>
      <c r="H118" s="11"/>
    </row>
    <row r="120" spans="1:8" x14ac:dyDescent="0.25">
      <c r="H120" s="132" t="s">
        <v>182</v>
      </c>
    </row>
    <row r="122" spans="1:8" ht="15.75" customHeight="1" x14ac:dyDescent="0.25"/>
    <row r="123" spans="1:8" ht="15.75" customHeight="1" x14ac:dyDescent="0.25"/>
  </sheetData>
  <mergeCells count="5">
    <mergeCell ref="A7:E7"/>
    <mergeCell ref="A43:E43"/>
    <mergeCell ref="A3:E3"/>
    <mergeCell ref="A5:E5"/>
    <mergeCell ref="A1:F1"/>
  </mergeCells>
  <pageMargins left="0.7" right="0.7" top="0.75" bottom="0.75" header="0.3" footer="0.3"/>
  <pageSetup paperSize="9" scale="55" orientation="landscape" r:id="rId1"/>
  <rowBreaks count="2" manualBreakCount="2">
    <brk id="41" max="16383" man="1"/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EC70A-A4EF-4EC8-9A33-03ECEFF59DFA}">
  <sheetPr>
    <pageSetUpPr fitToPage="1"/>
  </sheetPr>
  <dimension ref="A1:H106"/>
  <sheetViews>
    <sheetView workbookViewId="0">
      <selection activeCell="E39" sqref="E39"/>
    </sheetView>
  </sheetViews>
  <sheetFormatPr defaultRowHeight="15" x14ac:dyDescent="0.25"/>
  <cols>
    <col min="1" max="1" width="7.42578125" customWidth="1"/>
    <col min="2" max="2" width="34.85546875" customWidth="1"/>
    <col min="3" max="3" width="16" customWidth="1"/>
    <col min="4" max="4" width="19.140625" customWidth="1"/>
    <col min="5" max="5" width="11.85546875" customWidth="1"/>
    <col min="6" max="7" width="25.28515625" customWidth="1"/>
  </cols>
  <sheetData>
    <row r="1" spans="1:8" ht="42" customHeight="1" x14ac:dyDescent="0.25">
      <c r="A1" s="105" t="s">
        <v>91</v>
      </c>
      <c r="B1" s="105"/>
      <c r="C1" s="105"/>
      <c r="D1" s="105"/>
      <c r="E1" s="105"/>
      <c r="F1" s="68"/>
      <c r="G1" s="68"/>
      <c r="H1" s="68"/>
    </row>
    <row r="2" spans="1:8" ht="18" customHeight="1" x14ac:dyDescent="0.25">
      <c r="A2" s="5"/>
      <c r="B2" s="5"/>
      <c r="C2" s="5"/>
      <c r="D2" s="5"/>
      <c r="E2" s="5"/>
      <c r="F2" s="5"/>
      <c r="G2" s="5"/>
    </row>
    <row r="3" spans="1:8" ht="15.75" customHeight="1" x14ac:dyDescent="0.25">
      <c r="A3" s="105" t="s">
        <v>28</v>
      </c>
      <c r="B3" s="105"/>
      <c r="C3" s="105"/>
      <c r="D3" s="105"/>
      <c r="E3" s="105"/>
      <c r="F3" s="53"/>
      <c r="G3" s="53"/>
    </row>
    <row r="4" spans="1:8" ht="18" x14ac:dyDescent="0.25">
      <c r="A4" s="5"/>
      <c r="B4" s="5"/>
      <c r="C4" s="5"/>
      <c r="D4" s="5"/>
      <c r="E4" s="5"/>
      <c r="F4" s="6"/>
      <c r="G4" s="6"/>
    </row>
    <row r="5" spans="1:8" ht="18" x14ac:dyDescent="0.25">
      <c r="A5" s="5"/>
      <c r="B5" s="5"/>
      <c r="C5" s="5"/>
      <c r="D5" s="5"/>
      <c r="E5" s="5"/>
      <c r="F5" s="6"/>
      <c r="G5" s="6"/>
    </row>
    <row r="6" spans="1:8" ht="15.75" customHeight="1" x14ac:dyDescent="0.25">
      <c r="A6" s="105" t="s">
        <v>94</v>
      </c>
      <c r="B6" s="105"/>
      <c r="C6" s="105"/>
      <c r="D6" s="105"/>
      <c r="E6" s="105"/>
      <c r="F6" s="54"/>
      <c r="G6" s="54"/>
    </row>
    <row r="7" spans="1:8" ht="18" x14ac:dyDescent="0.25">
      <c r="A7" s="5"/>
      <c r="B7" s="5"/>
      <c r="C7" s="5"/>
      <c r="D7" s="5"/>
      <c r="E7" s="5"/>
      <c r="F7" s="6"/>
      <c r="G7" s="6"/>
    </row>
    <row r="8" spans="1:8" ht="25.5" x14ac:dyDescent="0.25">
      <c r="A8" s="23" t="s">
        <v>15</v>
      </c>
      <c r="B8" s="23" t="s">
        <v>96</v>
      </c>
      <c r="C8" s="63" t="s">
        <v>89</v>
      </c>
      <c r="D8" s="63" t="s">
        <v>90</v>
      </c>
      <c r="E8" s="24" t="s">
        <v>95</v>
      </c>
    </row>
    <row r="9" spans="1:8" x14ac:dyDescent="0.25">
      <c r="A9" s="70"/>
      <c r="B9" s="70">
        <v>1</v>
      </c>
      <c r="C9" s="69">
        <v>2</v>
      </c>
      <c r="D9" s="69">
        <v>3</v>
      </c>
      <c r="E9" s="69" t="s">
        <v>174</v>
      </c>
    </row>
    <row r="10" spans="1:8" ht="15.75" customHeight="1" x14ac:dyDescent="0.25">
      <c r="A10" s="64">
        <v>11</v>
      </c>
      <c r="B10" s="64" t="s">
        <v>17</v>
      </c>
      <c r="C10" s="62"/>
      <c r="D10" s="62"/>
      <c r="E10" s="11"/>
    </row>
    <row r="11" spans="1:8" x14ac:dyDescent="0.25">
      <c r="A11" s="12"/>
      <c r="B11" s="16" t="s">
        <v>97</v>
      </c>
      <c r="C11" s="62">
        <v>142460.15</v>
      </c>
      <c r="D11" s="62">
        <v>129694.14</v>
      </c>
      <c r="E11" s="11">
        <f>D11/C11*100</f>
        <v>91.038890524823969</v>
      </c>
    </row>
    <row r="12" spans="1:8" x14ac:dyDescent="0.25">
      <c r="A12" s="16"/>
      <c r="B12" s="16" t="s">
        <v>98</v>
      </c>
      <c r="C12" s="62">
        <v>142460.15</v>
      </c>
      <c r="D12" s="62">
        <v>130381.2</v>
      </c>
      <c r="E12" s="11">
        <f t="shared" ref="E12:E37" si="0">D12/C12*100</f>
        <v>91.521172763049876</v>
      </c>
    </row>
    <row r="13" spans="1:8" x14ac:dyDescent="0.25">
      <c r="A13" s="16">
        <v>9</v>
      </c>
      <c r="B13" s="19" t="s">
        <v>102</v>
      </c>
      <c r="C13" s="62">
        <v>0</v>
      </c>
      <c r="D13" s="62">
        <f>D11-D12</f>
        <v>-687.05999999999767</v>
      </c>
      <c r="E13" s="11" t="e">
        <f>D13/C13*100</f>
        <v>#DIV/0!</v>
      </c>
    </row>
    <row r="14" spans="1:8" ht="15.75" customHeight="1" x14ac:dyDescent="0.25">
      <c r="A14" s="64">
        <v>21</v>
      </c>
      <c r="B14" s="64" t="s">
        <v>73</v>
      </c>
      <c r="C14" s="62"/>
      <c r="D14" s="62"/>
      <c r="E14" s="11"/>
    </row>
    <row r="15" spans="1:8" x14ac:dyDescent="0.25">
      <c r="A15" s="12"/>
      <c r="B15" s="16" t="s">
        <v>97</v>
      </c>
      <c r="C15" s="62">
        <v>2680</v>
      </c>
      <c r="D15" s="62">
        <v>1410</v>
      </c>
      <c r="E15" s="11">
        <f t="shared" si="0"/>
        <v>52.611940298507463</v>
      </c>
    </row>
    <row r="16" spans="1:8" x14ac:dyDescent="0.25">
      <c r="A16" s="16"/>
      <c r="B16" s="16" t="s">
        <v>98</v>
      </c>
      <c r="C16" s="62">
        <v>2680</v>
      </c>
      <c r="D16" s="62">
        <v>960</v>
      </c>
      <c r="E16" s="11">
        <f t="shared" si="0"/>
        <v>35.820895522388057</v>
      </c>
    </row>
    <row r="17" spans="1:5" x14ac:dyDescent="0.25">
      <c r="A17" s="16">
        <v>9</v>
      </c>
      <c r="B17" s="19" t="s">
        <v>102</v>
      </c>
      <c r="C17" s="62">
        <v>1900</v>
      </c>
      <c r="D17" s="62">
        <f>D15-D16</f>
        <v>450</v>
      </c>
      <c r="E17" s="11">
        <f t="shared" si="0"/>
        <v>23.684210526315788</v>
      </c>
    </row>
    <row r="18" spans="1:5" ht="15.75" customHeight="1" x14ac:dyDescent="0.25">
      <c r="A18" s="64">
        <v>31</v>
      </c>
      <c r="B18" s="64" t="s">
        <v>35</v>
      </c>
      <c r="C18" s="62"/>
      <c r="D18" s="62"/>
      <c r="E18" s="11"/>
    </row>
    <row r="19" spans="1:5" x14ac:dyDescent="0.25">
      <c r="A19" s="12"/>
      <c r="B19" s="16" t="s">
        <v>97</v>
      </c>
      <c r="C19" s="62">
        <v>50200</v>
      </c>
      <c r="D19" s="62">
        <v>391.29</v>
      </c>
      <c r="E19" s="11">
        <f t="shared" si="0"/>
        <v>0.77946215139442243</v>
      </c>
    </row>
    <row r="20" spans="1:5" x14ac:dyDescent="0.25">
      <c r="A20" s="16"/>
      <c r="B20" s="16" t="s">
        <v>98</v>
      </c>
      <c r="C20" s="62">
        <v>50200</v>
      </c>
      <c r="D20" s="62">
        <v>2314.69</v>
      </c>
      <c r="E20" s="11">
        <f t="shared" si="0"/>
        <v>4.6109362549800794</v>
      </c>
    </row>
    <row r="21" spans="1:5" x14ac:dyDescent="0.25">
      <c r="A21" s="16">
        <v>9</v>
      </c>
      <c r="B21" s="19" t="s">
        <v>102</v>
      </c>
      <c r="C21" s="62">
        <v>5000</v>
      </c>
      <c r="D21" s="62">
        <f>D19-D20</f>
        <v>-1923.4</v>
      </c>
      <c r="E21" s="11">
        <f t="shared" si="0"/>
        <v>-38.468000000000004</v>
      </c>
    </row>
    <row r="22" spans="1:5" ht="15.75" customHeight="1" x14ac:dyDescent="0.25">
      <c r="A22" s="64">
        <v>43</v>
      </c>
      <c r="B22" s="65" t="s">
        <v>42</v>
      </c>
      <c r="C22" s="62"/>
      <c r="D22" s="62"/>
      <c r="E22" s="11"/>
    </row>
    <row r="23" spans="1:5" x14ac:dyDescent="0.25">
      <c r="A23" s="12"/>
      <c r="B23" s="16" t="s">
        <v>97</v>
      </c>
      <c r="C23" s="62">
        <v>11470</v>
      </c>
      <c r="D23" s="62">
        <v>3320.09</v>
      </c>
      <c r="E23" s="11">
        <f t="shared" si="0"/>
        <v>28.945858761987797</v>
      </c>
    </row>
    <row r="24" spans="1:5" x14ac:dyDescent="0.25">
      <c r="A24" s="16"/>
      <c r="B24" s="16" t="s">
        <v>98</v>
      </c>
      <c r="C24" s="62">
        <v>11470</v>
      </c>
      <c r="D24" s="62">
        <v>3296.6</v>
      </c>
      <c r="E24" s="11">
        <f t="shared" si="0"/>
        <v>28.741063644289451</v>
      </c>
    </row>
    <row r="25" spans="1:5" x14ac:dyDescent="0.25">
      <c r="A25" s="16">
        <v>9</v>
      </c>
      <c r="B25" s="19" t="s">
        <v>102</v>
      </c>
      <c r="C25" s="62">
        <v>0</v>
      </c>
      <c r="D25" s="62">
        <f>D23-D24</f>
        <v>23.490000000000236</v>
      </c>
      <c r="E25" s="11" t="e">
        <f t="shared" si="0"/>
        <v>#DIV/0!</v>
      </c>
    </row>
    <row r="26" spans="1:5" ht="15.75" customHeight="1" x14ac:dyDescent="0.25">
      <c r="A26" s="64">
        <v>52</v>
      </c>
      <c r="B26" s="64" t="s">
        <v>41</v>
      </c>
      <c r="C26" s="62"/>
      <c r="D26" s="62"/>
      <c r="E26" s="11"/>
    </row>
    <row r="27" spans="1:5" x14ac:dyDescent="0.25">
      <c r="A27" s="12"/>
      <c r="B27" s="16" t="s">
        <v>97</v>
      </c>
      <c r="C27" s="62">
        <v>978480</v>
      </c>
      <c r="D27" s="62">
        <v>551644.56000000006</v>
      </c>
      <c r="E27" s="11">
        <f t="shared" si="0"/>
        <v>56.377704194260488</v>
      </c>
    </row>
    <row r="28" spans="1:5" x14ac:dyDescent="0.25">
      <c r="A28" s="16"/>
      <c r="B28" s="16" t="s">
        <v>98</v>
      </c>
      <c r="C28" s="62">
        <v>978480</v>
      </c>
      <c r="D28" s="62">
        <v>551494.80000000005</v>
      </c>
      <c r="E28" s="11">
        <f t="shared" si="0"/>
        <v>56.362398822663728</v>
      </c>
    </row>
    <row r="29" spans="1:5" x14ac:dyDescent="0.25">
      <c r="A29" s="16">
        <v>9</v>
      </c>
      <c r="B29" s="19" t="s">
        <v>102</v>
      </c>
      <c r="C29" s="62">
        <f>350</f>
        <v>350</v>
      </c>
      <c r="D29" s="62">
        <f>D27-D28</f>
        <v>149.76000000000931</v>
      </c>
      <c r="E29" s="11">
        <f t="shared" si="0"/>
        <v>42.788571428574087</v>
      </c>
    </row>
    <row r="30" spans="1:5" ht="15.75" customHeight="1" x14ac:dyDescent="0.25">
      <c r="A30" s="64">
        <v>57</v>
      </c>
      <c r="B30" s="66" t="s">
        <v>86</v>
      </c>
      <c r="C30" s="62"/>
      <c r="D30" s="62"/>
      <c r="E30" s="11"/>
    </row>
    <row r="31" spans="1:5" x14ac:dyDescent="0.25">
      <c r="A31" s="12"/>
      <c r="B31" s="16" t="s">
        <v>97</v>
      </c>
      <c r="C31" s="62">
        <f>27350+67500</f>
        <v>94850</v>
      </c>
      <c r="D31" s="62">
        <f>2.61+4011.34</f>
        <v>4013.9500000000003</v>
      </c>
      <c r="E31" s="11">
        <f t="shared" si="0"/>
        <v>4.2318924617817615</v>
      </c>
    </row>
    <row r="32" spans="1:5" x14ac:dyDescent="0.25">
      <c r="A32" s="16"/>
      <c r="B32" s="16" t="s">
        <v>98</v>
      </c>
      <c r="C32" s="62">
        <f>27350+67500</f>
        <v>94850</v>
      </c>
      <c r="D32" s="62">
        <f>1194.51+17482.44+3828.83</f>
        <v>22505.78</v>
      </c>
      <c r="E32" s="11">
        <f t="shared" si="0"/>
        <v>23.727759620453345</v>
      </c>
    </row>
    <row r="33" spans="1:5" x14ac:dyDescent="0.25">
      <c r="A33" s="16">
        <v>9</v>
      </c>
      <c r="B33" s="19" t="s">
        <v>102</v>
      </c>
      <c r="C33" s="62">
        <f>20000</f>
        <v>20000</v>
      </c>
      <c r="D33" s="62">
        <f>D31-D32</f>
        <v>-18491.829999999998</v>
      </c>
      <c r="E33" s="11">
        <f t="shared" si="0"/>
        <v>-92.459149999999994</v>
      </c>
    </row>
    <row r="34" spans="1:5" x14ac:dyDescent="0.25">
      <c r="A34" s="16"/>
      <c r="B34" s="16"/>
      <c r="C34" s="62"/>
      <c r="D34" s="62"/>
      <c r="E34" s="11"/>
    </row>
    <row r="35" spans="1:5" ht="15.75" customHeight="1" x14ac:dyDescent="0.25">
      <c r="A35" s="64"/>
      <c r="B35" s="64" t="s">
        <v>99</v>
      </c>
      <c r="C35" s="62">
        <f t="shared" ref="C35:D36" si="1">C11+C15+C19+C23+C27+C31</f>
        <v>1280140.1499999999</v>
      </c>
      <c r="D35" s="62">
        <f t="shared" si="1"/>
        <v>690474.03</v>
      </c>
      <c r="E35" s="11">
        <f t="shared" si="0"/>
        <v>53.937377872258764</v>
      </c>
    </row>
    <row r="36" spans="1:5" x14ac:dyDescent="0.25">
      <c r="A36" s="12"/>
      <c r="B36" s="67" t="s">
        <v>100</v>
      </c>
      <c r="C36" s="62">
        <f t="shared" si="1"/>
        <v>1280140.1499999999</v>
      </c>
      <c r="D36" s="62">
        <f t="shared" si="1"/>
        <v>710953.07000000007</v>
      </c>
      <c r="E36" s="11">
        <f t="shared" si="0"/>
        <v>55.537127712149335</v>
      </c>
    </row>
    <row r="37" spans="1:5" ht="25.5" x14ac:dyDescent="0.25">
      <c r="A37" s="16"/>
      <c r="B37" s="67" t="s">
        <v>101</v>
      </c>
      <c r="C37" s="62">
        <f>C13+C21+C25+C29+C33+C17</f>
        <v>27250</v>
      </c>
      <c r="D37" s="62">
        <f>D13+D17+D21+D25+D29+D33</f>
        <v>-20479.039999999986</v>
      </c>
      <c r="E37" s="11">
        <f t="shared" si="0"/>
        <v>-75.152440366972428</v>
      </c>
    </row>
    <row r="39" spans="1:5" ht="15.75" customHeight="1" x14ac:dyDescent="0.25">
      <c r="E39" s="132" t="s">
        <v>183</v>
      </c>
    </row>
    <row r="40" spans="1:5" ht="15.75" customHeight="1" x14ac:dyDescent="0.25"/>
    <row r="50" ht="15.75" customHeight="1" x14ac:dyDescent="0.25"/>
    <row r="51" ht="15.75" customHeight="1" x14ac:dyDescent="0.25"/>
    <row r="61" ht="15.75" customHeight="1" x14ac:dyDescent="0.25"/>
    <row r="62" ht="15.75" customHeight="1" x14ac:dyDescent="0.25"/>
    <row r="72" ht="15.75" customHeight="1" x14ac:dyDescent="0.25"/>
    <row r="73" ht="15.75" customHeight="1" x14ac:dyDescent="0.25"/>
    <row r="83" ht="15.75" customHeight="1" x14ac:dyDescent="0.25"/>
    <row r="84" ht="15.75" customHeight="1" x14ac:dyDescent="0.25"/>
    <row r="94" ht="15.75" customHeight="1" x14ac:dyDescent="0.25"/>
    <row r="95" ht="15.75" customHeight="1" x14ac:dyDescent="0.25"/>
    <row r="105" ht="15.75" customHeight="1" x14ac:dyDescent="0.25"/>
    <row r="106" ht="15.75" customHeight="1" x14ac:dyDescent="0.25"/>
  </sheetData>
  <mergeCells count="3">
    <mergeCell ref="A3:E3"/>
    <mergeCell ref="A1:E1"/>
    <mergeCell ref="A6:E6"/>
  </mergeCells>
  <pageMargins left="0.7" right="0.7" top="0.75" bottom="0.75" header="0.3" footer="0.3"/>
  <pageSetup paperSize="9" scale="7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4"/>
  <sheetViews>
    <sheetView workbookViewId="0">
      <selection activeCell="G32" sqref="G32"/>
    </sheetView>
  </sheetViews>
  <sheetFormatPr defaultRowHeight="15" x14ac:dyDescent="0.25"/>
  <cols>
    <col min="1" max="1" width="37.7109375" customWidth="1"/>
    <col min="2" max="2" width="18.42578125" customWidth="1"/>
    <col min="3" max="3" width="15.7109375" customWidth="1"/>
    <col min="4" max="4" width="13.28515625" customWidth="1"/>
    <col min="5" max="5" width="13.5703125" customWidth="1"/>
    <col min="7" max="7" width="19.42578125" customWidth="1"/>
  </cols>
  <sheetData>
    <row r="1" spans="1:8" ht="42" customHeight="1" x14ac:dyDescent="0.25">
      <c r="A1" s="105" t="s">
        <v>91</v>
      </c>
      <c r="B1" s="105"/>
      <c r="C1" s="105"/>
      <c r="D1" s="105"/>
      <c r="E1" s="105"/>
      <c r="F1" s="105"/>
      <c r="G1" s="105"/>
      <c r="H1" s="105"/>
    </row>
    <row r="2" spans="1:8" ht="18" customHeight="1" x14ac:dyDescent="0.25">
      <c r="A2" s="5"/>
      <c r="B2" s="5"/>
      <c r="C2" s="5"/>
      <c r="D2" s="5"/>
    </row>
    <row r="3" spans="1:8" ht="15.75" x14ac:dyDescent="0.25">
      <c r="A3" s="105" t="s">
        <v>28</v>
      </c>
      <c r="B3" s="105"/>
      <c r="C3" s="122"/>
      <c r="D3" s="122"/>
    </row>
    <row r="4" spans="1:8" ht="18" x14ac:dyDescent="0.25">
      <c r="A4" s="5"/>
      <c r="B4" s="5"/>
      <c r="C4" s="6"/>
      <c r="D4" s="6"/>
    </row>
    <row r="5" spans="1:8" ht="18" customHeight="1" x14ac:dyDescent="0.25">
      <c r="A5" s="105" t="s">
        <v>12</v>
      </c>
      <c r="B5" s="106"/>
      <c r="C5" s="106"/>
      <c r="D5" s="106"/>
    </row>
    <row r="6" spans="1:8" ht="18" x14ac:dyDescent="0.25">
      <c r="A6" s="5"/>
      <c r="B6" s="5"/>
      <c r="C6" s="6"/>
      <c r="D6" s="6"/>
    </row>
    <row r="7" spans="1:8" ht="15.75" x14ac:dyDescent="0.25">
      <c r="A7" s="105" t="s">
        <v>21</v>
      </c>
      <c r="B7" s="125"/>
      <c r="C7" s="125"/>
      <c r="D7" s="125"/>
    </row>
    <row r="8" spans="1:8" ht="18" x14ac:dyDescent="0.25">
      <c r="A8" s="5"/>
      <c r="B8" s="5"/>
      <c r="C8" s="6"/>
      <c r="D8" s="6"/>
    </row>
    <row r="9" spans="1:8" ht="38.25" x14ac:dyDescent="0.25">
      <c r="A9" s="24" t="s">
        <v>22</v>
      </c>
      <c r="B9" s="4" t="s">
        <v>87</v>
      </c>
      <c r="C9" s="4" t="s">
        <v>88</v>
      </c>
      <c r="D9" s="4" t="s">
        <v>89</v>
      </c>
      <c r="E9" s="4" t="s">
        <v>90</v>
      </c>
    </row>
    <row r="10" spans="1:8" ht="15.75" customHeight="1" x14ac:dyDescent="0.25">
      <c r="A10" s="12" t="s">
        <v>23</v>
      </c>
      <c r="B10" s="62">
        <f>B12+B14</f>
        <v>1212640.1499999999</v>
      </c>
      <c r="C10" s="62">
        <v>588067.93999999994</v>
      </c>
      <c r="D10" s="62">
        <v>1280140.1499999999</v>
      </c>
      <c r="E10" s="62">
        <v>710953.07</v>
      </c>
    </row>
    <row r="11" spans="1:8" ht="15.75" customHeight="1" x14ac:dyDescent="0.25">
      <c r="A11" s="12" t="s">
        <v>78</v>
      </c>
      <c r="B11" s="62">
        <f>B13+B15</f>
        <v>1212640.1499999999</v>
      </c>
      <c r="C11" s="62">
        <v>588067.93999999994</v>
      </c>
      <c r="D11" s="62">
        <v>1280140</v>
      </c>
      <c r="E11" s="62">
        <v>710953.07</v>
      </c>
    </row>
    <row r="12" spans="1:8" x14ac:dyDescent="0.25">
      <c r="A12" s="58" t="s">
        <v>79</v>
      </c>
      <c r="B12" s="62">
        <v>1199640.1499999999</v>
      </c>
      <c r="C12" s="62">
        <v>588067.93999999994</v>
      </c>
      <c r="D12" s="62">
        <v>1267140.1499999999</v>
      </c>
      <c r="E12" s="62">
        <v>710953.07</v>
      </c>
    </row>
    <row r="13" spans="1:8" x14ac:dyDescent="0.25">
      <c r="A13" s="17" t="s">
        <v>80</v>
      </c>
      <c r="B13" s="62">
        <v>1199640.1499999999</v>
      </c>
      <c r="C13" s="62">
        <v>588067.93999999994</v>
      </c>
      <c r="D13" s="62">
        <v>1267140.1499999999</v>
      </c>
      <c r="E13" s="62">
        <v>710953.07</v>
      </c>
    </row>
    <row r="14" spans="1:8" x14ac:dyDescent="0.25">
      <c r="A14" s="19" t="s">
        <v>81</v>
      </c>
      <c r="B14" s="62">
        <v>13000</v>
      </c>
      <c r="C14" s="62">
        <v>0</v>
      </c>
      <c r="D14" s="88">
        <v>13000</v>
      </c>
      <c r="E14" s="88">
        <v>0</v>
      </c>
    </row>
    <row r="15" spans="1:8" ht="21.75" customHeight="1" x14ac:dyDescent="0.25">
      <c r="A15" s="16" t="s">
        <v>82</v>
      </c>
      <c r="B15" s="62">
        <v>13000</v>
      </c>
      <c r="C15" s="62">
        <v>0</v>
      </c>
      <c r="D15" s="88">
        <v>13000</v>
      </c>
      <c r="E15" s="88">
        <v>0</v>
      </c>
    </row>
    <row r="17" spans="5:9" x14ac:dyDescent="0.25">
      <c r="E17" s="132" t="s">
        <v>184</v>
      </c>
    </row>
    <row r="20" spans="5:9" ht="15.75" x14ac:dyDescent="0.25">
      <c r="G20" s="55"/>
      <c r="H20" s="126"/>
      <c r="I20" s="126"/>
    </row>
    <row r="21" spans="5:9" ht="15.75" x14ac:dyDescent="0.25">
      <c r="G21" s="55"/>
      <c r="H21" s="126"/>
      <c r="I21" s="126"/>
    </row>
    <row r="22" spans="5:9" ht="15.75" x14ac:dyDescent="0.25">
      <c r="G22" s="56"/>
      <c r="H22" s="127"/>
      <c r="I22" s="127"/>
    </row>
    <row r="23" spans="5:9" ht="15.75" x14ac:dyDescent="0.25">
      <c r="G23" s="57"/>
      <c r="H23" s="128"/>
      <c r="I23" s="128"/>
    </row>
    <row r="24" spans="5:9" ht="15.75" customHeight="1" x14ac:dyDescent="0.25">
      <c r="G24" s="56"/>
      <c r="H24" s="129"/>
      <c r="I24" s="129"/>
    </row>
  </sheetData>
  <mergeCells count="9">
    <mergeCell ref="A1:H1"/>
    <mergeCell ref="H21:I21"/>
    <mergeCell ref="H22:I22"/>
    <mergeCell ref="H23:I23"/>
    <mergeCell ref="H24:I24"/>
    <mergeCell ref="H20:I20"/>
    <mergeCell ref="A3:D3"/>
    <mergeCell ref="A5:D5"/>
    <mergeCell ref="A7:D7"/>
  </mergeCells>
  <pageMargins left="0.7" right="0.7" top="0.75" bottom="0.7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6"/>
  <sheetViews>
    <sheetView workbookViewId="0">
      <selection activeCell="F25" sqref="F2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  <col min="8" max="8" width="19" customWidth="1"/>
  </cols>
  <sheetData>
    <row r="1" spans="1:8" ht="42" customHeight="1" x14ac:dyDescent="0.25">
      <c r="A1" s="105" t="s">
        <v>91</v>
      </c>
      <c r="B1" s="105"/>
      <c r="C1" s="105"/>
      <c r="D1" s="105"/>
      <c r="E1" s="105"/>
      <c r="F1" s="105"/>
      <c r="G1" s="105"/>
      <c r="H1" s="105"/>
    </row>
    <row r="2" spans="1:8" ht="18" customHeight="1" x14ac:dyDescent="0.25">
      <c r="A2" s="5"/>
      <c r="B2" s="5"/>
      <c r="C2" s="5"/>
      <c r="D2" s="5"/>
      <c r="E2" s="5"/>
      <c r="F2" s="5"/>
      <c r="G2" s="5"/>
    </row>
    <row r="3" spans="1:8" ht="15.75" x14ac:dyDescent="0.25">
      <c r="A3" s="105" t="s">
        <v>28</v>
      </c>
      <c r="B3" s="105"/>
      <c r="C3" s="105"/>
      <c r="D3" s="105"/>
      <c r="E3" s="105"/>
      <c r="F3" s="122"/>
      <c r="G3" s="122"/>
    </row>
    <row r="4" spans="1:8" ht="18" x14ac:dyDescent="0.25">
      <c r="A4" s="5"/>
      <c r="B4" s="5"/>
      <c r="C4" s="5"/>
      <c r="D4" s="5"/>
      <c r="E4" s="5"/>
      <c r="F4" s="6"/>
      <c r="G4" s="6"/>
    </row>
    <row r="5" spans="1:8" ht="18" customHeight="1" x14ac:dyDescent="0.25">
      <c r="A5" s="105" t="s">
        <v>24</v>
      </c>
      <c r="B5" s="106"/>
      <c r="C5" s="106"/>
      <c r="D5" s="106"/>
      <c r="E5" s="106"/>
      <c r="F5" s="106"/>
      <c r="G5" s="106"/>
    </row>
    <row r="6" spans="1:8" ht="18" x14ac:dyDescent="0.25">
      <c r="A6" s="5"/>
      <c r="B6" s="5"/>
      <c r="C6" s="5"/>
      <c r="D6" s="5"/>
      <c r="E6" s="5"/>
      <c r="F6" s="6"/>
      <c r="G6" s="6"/>
    </row>
    <row r="7" spans="1:8" ht="25.5" x14ac:dyDescent="0.25">
      <c r="A7" s="24" t="s">
        <v>13</v>
      </c>
      <c r="B7" s="23" t="s">
        <v>14</v>
      </c>
      <c r="C7" s="23" t="s">
        <v>15</v>
      </c>
      <c r="D7" s="23" t="s">
        <v>45</v>
      </c>
      <c r="E7" s="4" t="s">
        <v>87</v>
      </c>
      <c r="F7" s="4" t="s">
        <v>88</v>
      </c>
      <c r="G7" s="4" t="s">
        <v>89</v>
      </c>
      <c r="H7" s="4" t="s">
        <v>90</v>
      </c>
    </row>
    <row r="8" spans="1:8" ht="25.5" x14ac:dyDescent="0.25">
      <c r="A8" s="12">
        <v>8</v>
      </c>
      <c r="B8" s="12"/>
      <c r="C8" s="12"/>
      <c r="D8" s="12" t="s">
        <v>25</v>
      </c>
      <c r="E8" s="10">
        <v>0</v>
      </c>
      <c r="F8" s="10">
        <v>0</v>
      </c>
      <c r="G8" s="10">
        <v>0</v>
      </c>
      <c r="H8" s="10">
        <v>0</v>
      </c>
    </row>
    <row r="9" spans="1:8" x14ac:dyDescent="0.25">
      <c r="A9" s="12"/>
      <c r="B9" s="16">
        <v>84</v>
      </c>
      <c r="C9" s="16"/>
      <c r="D9" s="16" t="s">
        <v>32</v>
      </c>
      <c r="E9" s="10">
        <v>0</v>
      </c>
      <c r="F9" s="10">
        <v>0</v>
      </c>
      <c r="G9" s="10">
        <v>0</v>
      </c>
      <c r="H9" s="10">
        <v>0</v>
      </c>
    </row>
    <row r="10" spans="1:8" ht="25.5" x14ac:dyDescent="0.25">
      <c r="A10" s="13"/>
      <c r="B10" s="13"/>
      <c r="C10" s="14">
        <v>81</v>
      </c>
      <c r="D10" s="18" t="s">
        <v>33</v>
      </c>
      <c r="E10" s="10">
        <v>0</v>
      </c>
      <c r="F10" s="10">
        <v>0</v>
      </c>
      <c r="G10" s="10">
        <v>0</v>
      </c>
      <c r="H10" s="10">
        <v>0</v>
      </c>
    </row>
    <row r="11" spans="1:8" ht="25.5" x14ac:dyDescent="0.25">
      <c r="A11" s="15">
        <v>5</v>
      </c>
      <c r="B11" s="15"/>
      <c r="C11" s="15"/>
      <c r="D11" s="26" t="s">
        <v>26</v>
      </c>
      <c r="E11" s="10">
        <v>0</v>
      </c>
      <c r="F11" s="10">
        <v>0</v>
      </c>
      <c r="G11" s="10">
        <v>0</v>
      </c>
      <c r="H11" s="10">
        <v>0</v>
      </c>
    </row>
    <row r="12" spans="1:8" ht="25.5" x14ac:dyDescent="0.25">
      <c r="A12" s="16"/>
      <c r="B12" s="16">
        <v>54</v>
      </c>
      <c r="C12" s="16"/>
      <c r="D12" s="27" t="s">
        <v>34</v>
      </c>
      <c r="E12" s="10">
        <v>0</v>
      </c>
      <c r="F12" s="10">
        <v>0</v>
      </c>
      <c r="G12" s="11">
        <v>0</v>
      </c>
      <c r="H12" s="11">
        <v>0</v>
      </c>
    </row>
    <row r="13" spans="1:8" x14ac:dyDescent="0.25">
      <c r="A13" s="16"/>
      <c r="B13" s="16"/>
      <c r="C13" s="14">
        <v>11</v>
      </c>
      <c r="D13" s="14" t="s">
        <v>17</v>
      </c>
      <c r="E13" s="10">
        <v>0</v>
      </c>
      <c r="F13" s="10">
        <v>0</v>
      </c>
      <c r="G13" s="11">
        <v>0</v>
      </c>
      <c r="H13" s="11">
        <v>0</v>
      </c>
    </row>
    <row r="14" spans="1:8" x14ac:dyDescent="0.25">
      <c r="A14" s="16"/>
      <c r="B14" s="16"/>
      <c r="C14" s="14">
        <v>31</v>
      </c>
      <c r="D14" s="14" t="s">
        <v>35</v>
      </c>
      <c r="E14" s="10">
        <v>0</v>
      </c>
      <c r="F14" s="10">
        <v>0</v>
      </c>
      <c r="G14" s="11">
        <v>0</v>
      </c>
      <c r="H14" s="11">
        <v>0</v>
      </c>
    </row>
    <row r="16" spans="1:8" x14ac:dyDescent="0.25">
      <c r="H16" s="132" t="s">
        <v>185</v>
      </c>
    </row>
  </sheetData>
  <mergeCells count="3">
    <mergeCell ref="A3:G3"/>
    <mergeCell ref="A5:G5"/>
    <mergeCell ref="A1:H1"/>
  </mergeCells>
  <pageMargins left="0.7" right="0.7" top="0.75" bottom="0.75" header="0.3" footer="0.3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703"/>
  <sheetViews>
    <sheetView tabSelected="1" topLeftCell="A674" zoomScaleNormal="100" workbookViewId="0">
      <selection activeCell="B690" sqref="B690"/>
    </sheetView>
  </sheetViews>
  <sheetFormatPr defaultRowHeight="15" x14ac:dyDescent="0.25"/>
  <cols>
    <col min="1" max="1" width="19.28515625" style="47" customWidth="1"/>
    <col min="2" max="2" width="30" customWidth="1"/>
    <col min="3" max="3" width="22.7109375" customWidth="1"/>
    <col min="4" max="4" width="20.85546875" customWidth="1"/>
    <col min="5" max="5" width="20.140625" customWidth="1"/>
    <col min="6" max="6" width="10.7109375" customWidth="1"/>
  </cols>
  <sheetData>
    <row r="1" spans="1:6" ht="42" customHeight="1" x14ac:dyDescent="0.25">
      <c r="A1" s="105" t="s">
        <v>91</v>
      </c>
      <c r="B1" s="105"/>
      <c r="C1" s="105"/>
      <c r="D1" s="105"/>
      <c r="E1" s="105"/>
      <c r="F1" s="105"/>
    </row>
    <row r="2" spans="1:6" ht="18" x14ac:dyDescent="0.25">
      <c r="A2" s="5"/>
      <c r="B2" s="5"/>
      <c r="C2" s="5"/>
      <c r="D2" s="6"/>
      <c r="E2" s="6"/>
    </row>
    <row r="3" spans="1:6" ht="18" customHeight="1" x14ac:dyDescent="0.25">
      <c r="A3" s="105" t="s">
        <v>27</v>
      </c>
      <c r="B3" s="106"/>
      <c r="C3" s="106"/>
      <c r="D3" s="106"/>
      <c r="E3" s="106"/>
    </row>
    <row r="4" spans="1:6" ht="18" x14ac:dyDescent="0.25">
      <c r="A4" s="5"/>
      <c r="B4" s="5"/>
      <c r="C4" s="5"/>
      <c r="D4" s="6"/>
      <c r="E4" s="6"/>
    </row>
    <row r="5" spans="1:6" ht="30.75" customHeight="1" x14ac:dyDescent="0.25">
      <c r="A5" s="37" t="s">
        <v>29</v>
      </c>
      <c r="B5" s="23" t="s">
        <v>30</v>
      </c>
      <c r="C5" s="24" t="s">
        <v>39</v>
      </c>
      <c r="D5" s="63" t="s">
        <v>89</v>
      </c>
      <c r="E5" s="63" t="s">
        <v>90</v>
      </c>
      <c r="F5" s="24" t="s">
        <v>95</v>
      </c>
    </row>
    <row r="6" spans="1:6" x14ac:dyDescent="0.25">
      <c r="A6" s="130">
        <v>1</v>
      </c>
      <c r="B6" s="131"/>
      <c r="C6" s="69">
        <v>2</v>
      </c>
      <c r="D6" s="69">
        <v>3</v>
      </c>
      <c r="E6" s="69">
        <v>4</v>
      </c>
      <c r="F6" s="69" t="s">
        <v>175</v>
      </c>
    </row>
    <row r="7" spans="1:6" ht="30" customHeight="1" x14ac:dyDescent="0.25">
      <c r="A7" s="48" t="s">
        <v>46</v>
      </c>
      <c r="B7" s="38" t="s">
        <v>47</v>
      </c>
      <c r="C7" s="90">
        <f>C8+C56</f>
        <v>91760.040000000008</v>
      </c>
      <c r="D7" s="90">
        <f>D8+D56</f>
        <v>91760.04</v>
      </c>
      <c r="E7" s="62">
        <f>E8</f>
        <v>59109.350000000006</v>
      </c>
      <c r="F7" s="62">
        <f>E7/D7*100</f>
        <v>64.417310628896857</v>
      </c>
    </row>
    <row r="8" spans="1:6" ht="44.25" customHeight="1" x14ac:dyDescent="0.25">
      <c r="A8" s="49" t="s">
        <v>48</v>
      </c>
      <c r="B8" s="51" t="s">
        <v>49</v>
      </c>
      <c r="C8" s="90">
        <f>C10</f>
        <v>87778.35</v>
      </c>
      <c r="D8" s="90">
        <f>D10</f>
        <v>91210.28</v>
      </c>
      <c r="E8" s="90">
        <f>E10</f>
        <v>59109.350000000006</v>
      </c>
      <c r="F8" s="62">
        <f t="shared" ref="F8:F71" si="0">E8/D8*100</f>
        <v>64.805578932550162</v>
      </c>
    </row>
    <row r="9" spans="1:6" ht="15" customHeight="1" x14ac:dyDescent="0.25">
      <c r="A9" s="50">
        <v>11</v>
      </c>
      <c r="B9" s="44" t="s">
        <v>17</v>
      </c>
      <c r="C9" s="62"/>
      <c r="D9" s="62"/>
      <c r="E9" s="88"/>
      <c r="F9" s="62" t="e">
        <f t="shared" si="0"/>
        <v>#DIV/0!</v>
      </c>
    </row>
    <row r="10" spans="1:6" x14ac:dyDescent="0.25">
      <c r="A10" s="40">
        <v>3</v>
      </c>
      <c r="B10" s="41" t="s">
        <v>18</v>
      </c>
      <c r="C10" s="62">
        <v>87778.35</v>
      </c>
      <c r="D10" s="62">
        <f>D11+D21+D51</f>
        <v>91210.28</v>
      </c>
      <c r="E10" s="88">
        <f>E11+E21+E51</f>
        <v>59109.350000000006</v>
      </c>
      <c r="F10" s="62">
        <f t="shared" si="0"/>
        <v>64.805578932550162</v>
      </c>
    </row>
    <row r="11" spans="1:6" x14ac:dyDescent="0.25">
      <c r="A11" s="40">
        <v>31</v>
      </c>
      <c r="B11" s="41" t="s">
        <v>19</v>
      </c>
      <c r="C11" s="62">
        <v>0</v>
      </c>
      <c r="D11" s="62">
        <v>0</v>
      </c>
      <c r="E11" s="62">
        <v>0</v>
      </c>
      <c r="F11" s="62" t="e">
        <f t="shared" si="0"/>
        <v>#DIV/0!</v>
      </c>
    </row>
    <row r="12" spans="1:6" x14ac:dyDescent="0.25">
      <c r="A12" s="42">
        <v>311</v>
      </c>
      <c r="B12" s="43" t="s">
        <v>50</v>
      </c>
      <c r="C12" s="62">
        <v>0</v>
      </c>
      <c r="D12" s="62">
        <v>0</v>
      </c>
      <c r="E12" s="62">
        <v>0</v>
      </c>
      <c r="F12" s="62" t="e">
        <f t="shared" si="0"/>
        <v>#DIV/0!</v>
      </c>
    </row>
    <row r="13" spans="1:6" x14ac:dyDescent="0.25">
      <c r="A13" s="84">
        <v>3111</v>
      </c>
      <c r="B13" s="80" t="s">
        <v>125</v>
      </c>
      <c r="C13" s="62">
        <v>0</v>
      </c>
      <c r="D13" s="62">
        <v>0</v>
      </c>
      <c r="E13" s="62">
        <v>0</v>
      </c>
      <c r="F13" s="62" t="e">
        <f t="shared" si="0"/>
        <v>#DIV/0!</v>
      </c>
    </row>
    <row r="14" spans="1:6" x14ac:dyDescent="0.25">
      <c r="A14" s="84">
        <v>3113</v>
      </c>
      <c r="B14" s="80" t="s">
        <v>149</v>
      </c>
      <c r="C14" s="62">
        <v>0</v>
      </c>
      <c r="D14" s="62">
        <v>0</v>
      </c>
      <c r="E14" s="62">
        <v>0</v>
      </c>
      <c r="F14" s="62" t="e">
        <f t="shared" si="0"/>
        <v>#DIV/0!</v>
      </c>
    </row>
    <row r="15" spans="1:6" x14ac:dyDescent="0.25">
      <c r="A15" s="84">
        <v>3114</v>
      </c>
      <c r="B15" s="80" t="s">
        <v>150</v>
      </c>
      <c r="C15" s="62">
        <v>0</v>
      </c>
      <c r="D15" s="62">
        <v>0</v>
      </c>
      <c r="E15" s="62">
        <v>0</v>
      </c>
      <c r="F15" s="62" t="e">
        <f t="shared" si="0"/>
        <v>#DIV/0!</v>
      </c>
    </row>
    <row r="16" spans="1:6" ht="15" customHeight="1" x14ac:dyDescent="0.25">
      <c r="A16" s="42">
        <v>312</v>
      </c>
      <c r="B16" s="43" t="s">
        <v>51</v>
      </c>
      <c r="C16" s="62">
        <v>0</v>
      </c>
      <c r="D16" s="62">
        <v>0</v>
      </c>
      <c r="E16" s="62">
        <v>0</v>
      </c>
      <c r="F16" s="62" t="e">
        <f t="shared" si="0"/>
        <v>#DIV/0!</v>
      </c>
    </row>
    <row r="17" spans="1:6" x14ac:dyDescent="0.25">
      <c r="A17" s="84">
        <v>3121</v>
      </c>
      <c r="B17" s="80" t="s">
        <v>51</v>
      </c>
      <c r="C17" s="62">
        <v>0</v>
      </c>
      <c r="D17" s="62">
        <v>0</v>
      </c>
      <c r="E17" s="62">
        <v>0</v>
      </c>
      <c r="F17" s="62" t="e">
        <f t="shared" si="0"/>
        <v>#DIV/0!</v>
      </c>
    </row>
    <row r="18" spans="1:6" ht="14.25" customHeight="1" x14ac:dyDescent="0.25">
      <c r="A18" s="42">
        <v>313</v>
      </c>
      <c r="B18" s="43" t="s">
        <v>52</v>
      </c>
      <c r="C18" s="62">
        <v>0</v>
      </c>
      <c r="D18" s="62">
        <v>0</v>
      </c>
      <c r="E18" s="62">
        <v>0</v>
      </c>
      <c r="F18" s="62" t="e">
        <f t="shared" si="0"/>
        <v>#DIV/0!</v>
      </c>
    </row>
    <row r="19" spans="1:6" x14ac:dyDescent="0.25">
      <c r="A19" s="84">
        <v>3132</v>
      </c>
      <c r="B19" s="80" t="s">
        <v>126</v>
      </c>
      <c r="C19" s="62">
        <v>0</v>
      </c>
      <c r="D19" s="62">
        <v>0</v>
      </c>
      <c r="E19" s="62">
        <v>0</v>
      </c>
      <c r="F19" s="62" t="e">
        <f t="shared" si="0"/>
        <v>#DIV/0!</v>
      </c>
    </row>
    <row r="20" spans="1:6" ht="22.5" x14ac:dyDescent="0.25">
      <c r="A20" s="84">
        <v>3133</v>
      </c>
      <c r="B20" s="80" t="s">
        <v>151</v>
      </c>
      <c r="C20" s="62">
        <v>0</v>
      </c>
      <c r="D20" s="62">
        <v>0</v>
      </c>
      <c r="E20" s="62">
        <v>0</v>
      </c>
      <c r="F20" s="62" t="e">
        <f t="shared" si="0"/>
        <v>#DIV/0!</v>
      </c>
    </row>
    <row r="21" spans="1:6" ht="15" customHeight="1" x14ac:dyDescent="0.25">
      <c r="A21" s="40">
        <v>32</v>
      </c>
      <c r="B21" s="41" t="s">
        <v>31</v>
      </c>
      <c r="C21" s="62">
        <v>87114.74</v>
      </c>
      <c r="D21" s="62">
        <f>D22+D26+D33+D43</f>
        <v>90546.67</v>
      </c>
      <c r="E21" s="88">
        <f>E22+E26+E33+E43</f>
        <v>58288.41</v>
      </c>
      <c r="F21" s="62">
        <f t="shared" si="0"/>
        <v>64.373885864604404</v>
      </c>
    </row>
    <row r="22" spans="1:6" x14ac:dyDescent="0.25">
      <c r="A22" s="42">
        <v>321</v>
      </c>
      <c r="B22" s="43" t="s">
        <v>53</v>
      </c>
      <c r="C22" s="62">
        <v>36458.959999999999</v>
      </c>
      <c r="D22" s="62">
        <v>36458.959999999999</v>
      </c>
      <c r="E22" s="88">
        <f>E23+E24+E25</f>
        <v>24610.510000000002</v>
      </c>
      <c r="F22" s="62">
        <f t="shared" si="0"/>
        <v>67.501952880718491</v>
      </c>
    </row>
    <row r="23" spans="1:6" x14ac:dyDescent="0.25">
      <c r="A23" s="84">
        <v>3211</v>
      </c>
      <c r="B23" s="80" t="s">
        <v>127</v>
      </c>
      <c r="C23" s="62">
        <v>2654.46</v>
      </c>
      <c r="D23" s="62">
        <v>2654.46</v>
      </c>
      <c r="E23" s="62">
        <f>1356.81+466.71+1096.78+56.35</f>
        <v>2976.65</v>
      </c>
      <c r="F23" s="62">
        <f t="shared" si="0"/>
        <v>112.13768525425134</v>
      </c>
    </row>
    <row r="24" spans="1:6" x14ac:dyDescent="0.25">
      <c r="A24" s="85">
        <v>3212</v>
      </c>
      <c r="B24" s="81" t="s">
        <v>128</v>
      </c>
      <c r="C24" s="62">
        <v>33140.89</v>
      </c>
      <c r="D24" s="62">
        <v>33140.89</v>
      </c>
      <c r="E24" s="88">
        <v>20978.400000000001</v>
      </c>
      <c r="F24" s="62">
        <f t="shared" si="0"/>
        <v>63.300653663797199</v>
      </c>
    </row>
    <row r="25" spans="1:6" x14ac:dyDescent="0.25">
      <c r="A25" s="85">
        <v>3213</v>
      </c>
      <c r="B25" s="81" t="s">
        <v>129</v>
      </c>
      <c r="C25" s="62">
        <v>663.61</v>
      </c>
      <c r="D25" s="62">
        <v>663.61</v>
      </c>
      <c r="E25" s="88">
        <v>655.46</v>
      </c>
      <c r="F25" s="62">
        <f t="shared" si="0"/>
        <v>98.771869019454201</v>
      </c>
    </row>
    <row r="26" spans="1:6" x14ac:dyDescent="0.25">
      <c r="A26" s="42">
        <v>322</v>
      </c>
      <c r="B26" s="43" t="s">
        <v>54</v>
      </c>
      <c r="C26" s="62">
        <v>25044.79</v>
      </c>
      <c r="D26" s="62">
        <f>SUM(D27:D32)</f>
        <v>26990.720000000001</v>
      </c>
      <c r="E26" s="88">
        <f>SUM(E27:E32)</f>
        <v>19011.440000000002</v>
      </c>
      <c r="F26" s="62">
        <f t="shared" si="0"/>
        <v>70.436950181395687</v>
      </c>
    </row>
    <row r="27" spans="1:6" x14ac:dyDescent="0.25">
      <c r="A27" s="85">
        <v>3221</v>
      </c>
      <c r="B27" s="81" t="s">
        <v>130</v>
      </c>
      <c r="C27" s="62">
        <v>5003.6499999999996</v>
      </c>
      <c r="D27" s="62">
        <f>5003.65+3875</f>
        <v>8878.65</v>
      </c>
      <c r="E27" s="88">
        <f>859.41+1475.33+787.02+537.46+2820.12+246.89</f>
        <v>6726.2300000000005</v>
      </c>
      <c r="F27" s="62">
        <f t="shared" si="0"/>
        <v>75.757350498105012</v>
      </c>
    </row>
    <row r="28" spans="1:6" x14ac:dyDescent="0.25">
      <c r="A28" s="85">
        <v>3222</v>
      </c>
      <c r="B28" s="81" t="s">
        <v>131</v>
      </c>
      <c r="C28" s="62">
        <v>3981.68</v>
      </c>
      <c r="D28" s="62">
        <v>3981.68</v>
      </c>
      <c r="E28" s="88">
        <f>190.25+534.51+265.55+239.98+447.5+5.17</f>
        <v>1682.96</v>
      </c>
      <c r="F28" s="62">
        <f t="shared" si="0"/>
        <v>42.267585541781358</v>
      </c>
    </row>
    <row r="29" spans="1:6" x14ac:dyDescent="0.25">
      <c r="A29" s="85">
        <v>3223</v>
      </c>
      <c r="B29" s="81" t="s">
        <v>132</v>
      </c>
      <c r="C29" s="62">
        <v>12741.39</v>
      </c>
      <c r="D29" s="62">
        <v>12741.39</v>
      </c>
      <c r="E29" s="62">
        <f>3248.58+6418.43+15+315.49</f>
        <v>9997.5</v>
      </c>
      <c r="F29" s="62">
        <f t="shared" si="0"/>
        <v>78.464751491006865</v>
      </c>
    </row>
    <row r="30" spans="1:6" x14ac:dyDescent="0.25">
      <c r="A30" s="85">
        <v>3224</v>
      </c>
      <c r="B30" s="81" t="s">
        <v>133</v>
      </c>
      <c r="C30" s="62">
        <v>1990.84</v>
      </c>
      <c r="D30" s="62">
        <f>1990.84-1000</f>
        <v>990.83999999999992</v>
      </c>
      <c r="E30" s="62">
        <f>293+33.4+5.38</f>
        <v>331.78</v>
      </c>
      <c r="F30" s="62">
        <f t="shared" si="0"/>
        <v>33.484720035525413</v>
      </c>
    </row>
    <row r="31" spans="1:6" x14ac:dyDescent="0.25">
      <c r="A31" s="85">
        <v>3225</v>
      </c>
      <c r="B31" s="81" t="s">
        <v>134</v>
      </c>
      <c r="C31" s="62">
        <v>663.61</v>
      </c>
      <c r="D31" s="62">
        <f>663.61-265.45</f>
        <v>398.16</v>
      </c>
      <c r="E31" s="88">
        <v>272.97000000000003</v>
      </c>
      <c r="F31" s="62">
        <f t="shared" si="0"/>
        <v>68.557866184448471</v>
      </c>
    </row>
    <row r="32" spans="1:6" x14ac:dyDescent="0.25">
      <c r="A32" s="85">
        <v>3227</v>
      </c>
      <c r="B32" s="81" t="s">
        <v>165</v>
      </c>
      <c r="C32" s="62">
        <v>663.61</v>
      </c>
      <c r="D32" s="62">
        <f>663.61-663.61</f>
        <v>0</v>
      </c>
      <c r="E32" s="88">
        <v>0</v>
      </c>
      <c r="F32" s="62" t="e">
        <f t="shared" si="0"/>
        <v>#DIV/0!</v>
      </c>
    </row>
    <row r="33" spans="1:6" ht="15" customHeight="1" x14ac:dyDescent="0.25">
      <c r="A33" s="42">
        <v>323</v>
      </c>
      <c r="B33" s="43" t="s">
        <v>55</v>
      </c>
      <c r="C33" s="62">
        <v>25425.18</v>
      </c>
      <c r="D33" s="62">
        <f>SUM(D34:D42)</f>
        <v>26911.18</v>
      </c>
      <c r="E33" s="88">
        <f>SUM(E34:E42)</f>
        <v>14091.11</v>
      </c>
      <c r="F33" s="62">
        <f t="shared" si="0"/>
        <v>52.361546390756551</v>
      </c>
    </row>
    <row r="34" spans="1:6" ht="15.75" customHeight="1" x14ac:dyDescent="0.25">
      <c r="A34" s="85">
        <v>3231</v>
      </c>
      <c r="B34" s="81" t="s">
        <v>135</v>
      </c>
      <c r="C34" s="62">
        <v>4021.5</v>
      </c>
      <c r="D34" s="62">
        <v>4021.5</v>
      </c>
      <c r="E34" s="62">
        <f>851.63+991.01+216.31+303.73</f>
        <v>2362.6799999999998</v>
      </c>
      <c r="F34" s="62">
        <f t="shared" si="0"/>
        <v>58.751212234240946</v>
      </c>
    </row>
    <row r="35" spans="1:6" x14ac:dyDescent="0.25">
      <c r="A35" s="85">
        <v>3232</v>
      </c>
      <c r="B35" s="81" t="s">
        <v>136</v>
      </c>
      <c r="C35" s="62">
        <v>1194.51</v>
      </c>
      <c r="D35" s="62">
        <v>1194.51</v>
      </c>
      <c r="E35" s="88">
        <f>97.5+473.41+528.6</f>
        <v>1099.5100000000002</v>
      </c>
      <c r="F35" s="62">
        <f t="shared" si="0"/>
        <v>92.046948120986869</v>
      </c>
    </row>
    <row r="36" spans="1:6" x14ac:dyDescent="0.25">
      <c r="A36" s="85">
        <v>3233</v>
      </c>
      <c r="B36" s="81" t="s">
        <v>166</v>
      </c>
      <c r="C36" s="62">
        <v>132.72</v>
      </c>
      <c r="D36" s="62">
        <v>132.72</v>
      </c>
      <c r="E36" s="88">
        <v>0</v>
      </c>
      <c r="F36" s="62">
        <f t="shared" si="0"/>
        <v>0</v>
      </c>
    </row>
    <row r="37" spans="1:6" x14ac:dyDescent="0.25">
      <c r="A37" s="85">
        <v>3234</v>
      </c>
      <c r="B37" s="82" t="s">
        <v>137</v>
      </c>
      <c r="C37" s="62">
        <v>2654.46</v>
      </c>
      <c r="D37" s="62">
        <v>2654.46</v>
      </c>
      <c r="E37" s="62">
        <f>578.39+73+306.24+50+290.33+79.65</f>
        <v>1377.6100000000001</v>
      </c>
      <c r="F37" s="62">
        <f t="shared" si="0"/>
        <v>51.897937810326781</v>
      </c>
    </row>
    <row r="38" spans="1:6" x14ac:dyDescent="0.25">
      <c r="A38" s="85">
        <v>3235</v>
      </c>
      <c r="B38" s="82" t="s">
        <v>152</v>
      </c>
      <c r="C38" s="62">
        <v>13272.28</v>
      </c>
      <c r="D38" s="62">
        <v>13272.28</v>
      </c>
      <c r="E38" s="62">
        <f>7706.54+48.78</f>
        <v>7755.32</v>
      </c>
      <c r="F38" s="62">
        <f t="shared" si="0"/>
        <v>58.432462244618101</v>
      </c>
    </row>
    <row r="39" spans="1:6" x14ac:dyDescent="0.25">
      <c r="A39" s="85">
        <v>3236</v>
      </c>
      <c r="B39" s="82" t="s">
        <v>167</v>
      </c>
      <c r="C39" s="62">
        <v>2389.0100000000002</v>
      </c>
      <c r="D39" s="62">
        <f>2389.01+1485.99</f>
        <v>3875</v>
      </c>
      <c r="E39" s="62">
        <v>0</v>
      </c>
      <c r="F39" s="62">
        <f t="shared" si="0"/>
        <v>0</v>
      </c>
    </row>
    <row r="40" spans="1:6" x14ac:dyDescent="0.25">
      <c r="A40" s="85">
        <v>3237</v>
      </c>
      <c r="B40" s="82" t="s">
        <v>138</v>
      </c>
      <c r="C40" s="62">
        <v>265.45</v>
      </c>
      <c r="D40" s="62">
        <v>265.45</v>
      </c>
      <c r="E40" s="88">
        <f>325.04+182.33</f>
        <v>507.37</v>
      </c>
      <c r="F40" s="62">
        <f t="shared" si="0"/>
        <v>191.13580711998495</v>
      </c>
    </row>
    <row r="41" spans="1:6" x14ac:dyDescent="0.25">
      <c r="A41" s="85">
        <v>3238</v>
      </c>
      <c r="B41" s="82" t="s">
        <v>139</v>
      </c>
      <c r="C41" s="62">
        <v>1327.23</v>
      </c>
      <c r="D41" s="62">
        <v>1327.23</v>
      </c>
      <c r="E41" s="62">
        <f>742.09+113.75</f>
        <v>855.84</v>
      </c>
      <c r="F41" s="62">
        <f t="shared" si="0"/>
        <v>64.483171718541627</v>
      </c>
    </row>
    <row r="42" spans="1:6" x14ac:dyDescent="0.25">
      <c r="A42" s="85">
        <v>3239</v>
      </c>
      <c r="B42" s="82" t="s">
        <v>140</v>
      </c>
      <c r="C42" s="62">
        <v>168.03</v>
      </c>
      <c r="D42" s="62">
        <v>168.03</v>
      </c>
      <c r="E42" s="88">
        <v>132.78</v>
      </c>
      <c r="F42" s="62">
        <f t="shared" si="0"/>
        <v>79.021603285127654</v>
      </c>
    </row>
    <row r="43" spans="1:6" ht="26.25" x14ac:dyDescent="0.25">
      <c r="A43" s="42">
        <v>329</v>
      </c>
      <c r="B43" s="43" t="s">
        <v>56</v>
      </c>
      <c r="C43" s="62">
        <v>185.81</v>
      </c>
      <c r="D43" s="62">
        <v>185.81</v>
      </c>
      <c r="E43" s="88">
        <f>E46+E50</f>
        <v>575.35</v>
      </c>
      <c r="F43" s="62">
        <f t="shared" si="0"/>
        <v>309.64426026586295</v>
      </c>
    </row>
    <row r="44" spans="1:6" ht="23.25" x14ac:dyDescent="0.25">
      <c r="A44" s="85">
        <v>3291</v>
      </c>
      <c r="B44" s="82" t="s">
        <v>153</v>
      </c>
      <c r="C44" s="62">
        <v>0</v>
      </c>
      <c r="D44" s="62">
        <v>0</v>
      </c>
      <c r="E44" s="62">
        <v>0</v>
      </c>
      <c r="F44" s="62" t="e">
        <f t="shared" si="0"/>
        <v>#DIV/0!</v>
      </c>
    </row>
    <row r="45" spans="1:6" x14ac:dyDescent="0.25">
      <c r="A45" s="85">
        <v>3292</v>
      </c>
      <c r="B45" s="82" t="s">
        <v>141</v>
      </c>
      <c r="C45" s="62">
        <v>0</v>
      </c>
      <c r="D45" s="62">
        <v>0</v>
      </c>
      <c r="E45" s="62">
        <v>0</v>
      </c>
      <c r="F45" s="62" t="e">
        <f t="shared" si="0"/>
        <v>#DIV/0!</v>
      </c>
    </row>
    <row r="46" spans="1:6" ht="15.75" customHeight="1" x14ac:dyDescent="0.25">
      <c r="A46" s="85">
        <v>3293</v>
      </c>
      <c r="B46" s="82" t="s">
        <v>142</v>
      </c>
      <c r="C46" s="62">
        <v>132.72</v>
      </c>
      <c r="D46" s="62">
        <v>132.72</v>
      </c>
      <c r="E46" s="88">
        <v>276.5</v>
      </c>
      <c r="F46" s="62">
        <f t="shared" si="0"/>
        <v>208.33333333333334</v>
      </c>
    </row>
    <row r="47" spans="1:6" ht="15.75" customHeight="1" x14ac:dyDescent="0.25">
      <c r="A47" s="85">
        <v>3294</v>
      </c>
      <c r="B47" s="82" t="s">
        <v>143</v>
      </c>
      <c r="C47" s="62">
        <v>0</v>
      </c>
      <c r="D47" s="62">
        <v>0</v>
      </c>
      <c r="E47" s="88">
        <v>0</v>
      </c>
      <c r="F47" s="62" t="e">
        <f t="shared" si="0"/>
        <v>#DIV/0!</v>
      </c>
    </row>
    <row r="48" spans="1:6" x14ac:dyDescent="0.25">
      <c r="A48" s="85">
        <v>3295</v>
      </c>
      <c r="B48" s="82" t="s">
        <v>144</v>
      </c>
      <c r="C48" s="62">
        <v>13.27</v>
      </c>
      <c r="D48" s="62">
        <v>13.27</v>
      </c>
      <c r="E48" s="62">
        <v>0</v>
      </c>
      <c r="F48" s="62">
        <f t="shared" si="0"/>
        <v>0</v>
      </c>
    </row>
    <row r="49" spans="1:6" x14ac:dyDescent="0.25">
      <c r="A49" s="85">
        <v>3296</v>
      </c>
      <c r="B49" s="82" t="s">
        <v>145</v>
      </c>
      <c r="C49" s="62">
        <v>0</v>
      </c>
      <c r="D49" s="62">
        <v>0</v>
      </c>
      <c r="E49" s="88">
        <v>0</v>
      </c>
      <c r="F49" s="62" t="e">
        <f t="shared" si="0"/>
        <v>#DIV/0!</v>
      </c>
    </row>
    <row r="50" spans="1:6" x14ac:dyDescent="0.25">
      <c r="A50" s="85">
        <v>3299</v>
      </c>
      <c r="B50" s="82" t="s">
        <v>146</v>
      </c>
      <c r="C50" s="62">
        <v>39.82</v>
      </c>
      <c r="D50" s="62">
        <v>39.82</v>
      </c>
      <c r="E50" s="62">
        <v>298.85000000000002</v>
      </c>
      <c r="F50" s="62">
        <f t="shared" si="0"/>
        <v>750.50226017076852</v>
      </c>
    </row>
    <row r="51" spans="1:6" x14ac:dyDescent="0.25">
      <c r="A51" s="40">
        <v>34</v>
      </c>
      <c r="B51" s="41" t="s">
        <v>57</v>
      </c>
      <c r="C51" s="62">
        <v>663.61</v>
      </c>
      <c r="D51" s="62">
        <v>663.61</v>
      </c>
      <c r="E51" s="88">
        <v>820.94</v>
      </c>
      <c r="F51" s="62">
        <f t="shared" si="0"/>
        <v>123.70820210665903</v>
      </c>
    </row>
    <row r="52" spans="1:6" x14ac:dyDescent="0.25">
      <c r="A52" s="42">
        <v>343</v>
      </c>
      <c r="B52" s="43" t="s">
        <v>58</v>
      </c>
      <c r="C52" s="62">
        <v>663.61</v>
      </c>
      <c r="D52" s="62">
        <v>663.61</v>
      </c>
      <c r="E52" s="88">
        <v>820.94</v>
      </c>
      <c r="F52" s="62">
        <f t="shared" si="0"/>
        <v>123.70820210665903</v>
      </c>
    </row>
    <row r="53" spans="1:6" x14ac:dyDescent="0.25">
      <c r="A53" s="85">
        <v>3431</v>
      </c>
      <c r="B53" s="83" t="s">
        <v>147</v>
      </c>
      <c r="C53" s="62">
        <v>663.61</v>
      </c>
      <c r="D53" s="62">
        <v>663.61</v>
      </c>
      <c r="E53" s="62">
        <f>381.24+164.3+265.44+9.96</f>
        <v>820.94</v>
      </c>
      <c r="F53" s="62">
        <f t="shared" si="0"/>
        <v>123.70820210665903</v>
      </c>
    </row>
    <row r="54" spans="1:6" x14ac:dyDescent="0.25">
      <c r="A54" s="85">
        <v>3433</v>
      </c>
      <c r="B54" s="82" t="s">
        <v>148</v>
      </c>
      <c r="C54" s="62">
        <v>0</v>
      </c>
      <c r="D54" s="62">
        <v>0</v>
      </c>
      <c r="E54" s="88">
        <v>0</v>
      </c>
      <c r="F54" s="62" t="e">
        <f t="shared" si="0"/>
        <v>#DIV/0!</v>
      </c>
    </row>
    <row r="55" spans="1:6" x14ac:dyDescent="0.25">
      <c r="A55" s="42"/>
      <c r="B55" s="43"/>
      <c r="C55" s="62"/>
      <c r="D55" s="62"/>
      <c r="E55" s="88"/>
      <c r="F55" s="62" t="e">
        <f t="shared" si="0"/>
        <v>#DIV/0!</v>
      </c>
    </row>
    <row r="56" spans="1:6" ht="26.25" x14ac:dyDescent="0.25">
      <c r="A56" s="45" t="s">
        <v>59</v>
      </c>
      <c r="B56" s="39" t="s">
        <v>60</v>
      </c>
      <c r="C56" s="90">
        <f>C76</f>
        <v>3981.69</v>
      </c>
      <c r="D56" s="62">
        <f>D57+D76</f>
        <v>549.76</v>
      </c>
      <c r="E56" s="88">
        <v>0</v>
      </c>
      <c r="F56" s="62">
        <f t="shared" si="0"/>
        <v>0</v>
      </c>
    </row>
    <row r="57" spans="1:6" x14ac:dyDescent="0.25">
      <c r="A57" s="40">
        <v>3</v>
      </c>
      <c r="B57" s="41" t="s">
        <v>18</v>
      </c>
      <c r="C57" s="62">
        <v>0</v>
      </c>
      <c r="D57" s="62">
        <v>0</v>
      </c>
      <c r="E57" s="88">
        <v>0</v>
      </c>
      <c r="F57" s="62" t="e">
        <f t="shared" si="0"/>
        <v>#DIV/0!</v>
      </c>
    </row>
    <row r="58" spans="1:6" x14ac:dyDescent="0.25">
      <c r="A58" s="40">
        <v>32</v>
      </c>
      <c r="B58" s="41" t="s">
        <v>31</v>
      </c>
      <c r="C58" s="62">
        <v>0</v>
      </c>
      <c r="D58" s="62">
        <v>0</v>
      </c>
      <c r="E58" s="88">
        <v>0</v>
      </c>
      <c r="F58" s="62" t="e">
        <f t="shared" si="0"/>
        <v>#DIV/0!</v>
      </c>
    </row>
    <row r="59" spans="1:6" x14ac:dyDescent="0.25">
      <c r="A59" s="42">
        <v>322</v>
      </c>
      <c r="B59" s="43" t="s">
        <v>54</v>
      </c>
      <c r="C59" s="62">
        <v>0</v>
      </c>
      <c r="D59" s="62">
        <v>0</v>
      </c>
      <c r="E59" s="88">
        <v>0</v>
      </c>
      <c r="F59" s="62" t="e">
        <f t="shared" si="0"/>
        <v>#DIV/0!</v>
      </c>
    </row>
    <row r="60" spans="1:6" x14ac:dyDescent="0.25">
      <c r="A60" s="85">
        <v>3221</v>
      </c>
      <c r="B60" s="81" t="s">
        <v>130</v>
      </c>
      <c r="C60" s="62">
        <v>0</v>
      </c>
      <c r="D60" s="62">
        <v>0</v>
      </c>
      <c r="E60" s="88">
        <v>0</v>
      </c>
      <c r="F60" s="62" t="e">
        <f t="shared" si="0"/>
        <v>#DIV/0!</v>
      </c>
    </row>
    <row r="61" spans="1:6" x14ac:dyDescent="0.25">
      <c r="A61" s="85">
        <v>3222</v>
      </c>
      <c r="B61" s="81" t="s">
        <v>131</v>
      </c>
      <c r="C61" s="62">
        <v>0</v>
      </c>
      <c r="D61" s="62">
        <v>0</v>
      </c>
      <c r="E61" s="88">
        <v>0</v>
      </c>
      <c r="F61" s="62" t="e">
        <f t="shared" si="0"/>
        <v>#DIV/0!</v>
      </c>
    </row>
    <row r="62" spans="1:6" x14ac:dyDescent="0.25">
      <c r="A62" s="85">
        <v>3223</v>
      </c>
      <c r="B62" s="81" t="s">
        <v>132</v>
      </c>
      <c r="C62" s="62">
        <v>0</v>
      </c>
      <c r="D62" s="62">
        <v>0</v>
      </c>
      <c r="E62" s="88">
        <v>0</v>
      </c>
      <c r="F62" s="62" t="e">
        <f t="shared" si="0"/>
        <v>#DIV/0!</v>
      </c>
    </row>
    <row r="63" spans="1:6" x14ac:dyDescent="0.25">
      <c r="A63" s="85">
        <v>3224</v>
      </c>
      <c r="B63" s="81" t="s">
        <v>133</v>
      </c>
      <c r="C63" s="62">
        <v>0</v>
      </c>
      <c r="D63" s="62">
        <v>0</v>
      </c>
      <c r="E63" s="88">
        <v>0</v>
      </c>
      <c r="F63" s="62" t="e">
        <f t="shared" si="0"/>
        <v>#DIV/0!</v>
      </c>
    </row>
    <row r="64" spans="1:6" x14ac:dyDescent="0.25">
      <c r="A64" s="85">
        <v>3225</v>
      </c>
      <c r="B64" s="81" t="s">
        <v>134</v>
      </c>
      <c r="C64" s="62">
        <v>0</v>
      </c>
      <c r="D64" s="62">
        <v>0</v>
      </c>
      <c r="E64" s="88">
        <v>0</v>
      </c>
      <c r="F64" s="62" t="e">
        <f t="shared" si="0"/>
        <v>#DIV/0!</v>
      </c>
    </row>
    <row r="65" spans="1:6" x14ac:dyDescent="0.25">
      <c r="A65" s="85">
        <v>3227</v>
      </c>
      <c r="B65" s="81" t="s">
        <v>165</v>
      </c>
      <c r="C65" s="62">
        <v>0</v>
      </c>
      <c r="D65" s="62">
        <v>0</v>
      </c>
      <c r="E65" s="88">
        <v>0</v>
      </c>
      <c r="F65" s="62" t="e">
        <f t="shared" si="0"/>
        <v>#DIV/0!</v>
      </c>
    </row>
    <row r="66" spans="1:6" x14ac:dyDescent="0.25">
      <c r="A66" s="42">
        <v>323</v>
      </c>
      <c r="B66" s="43" t="s">
        <v>55</v>
      </c>
      <c r="C66" s="62">
        <v>0</v>
      </c>
      <c r="D66" s="62">
        <v>0</v>
      </c>
      <c r="E66" s="88">
        <v>0</v>
      </c>
      <c r="F66" s="62" t="e">
        <f t="shared" si="0"/>
        <v>#DIV/0!</v>
      </c>
    </row>
    <row r="67" spans="1:6" ht="15.75" customHeight="1" x14ac:dyDescent="0.25">
      <c r="A67" s="85">
        <v>3231</v>
      </c>
      <c r="B67" s="81" t="s">
        <v>135</v>
      </c>
      <c r="C67" s="62">
        <v>0</v>
      </c>
      <c r="D67" s="62">
        <v>0</v>
      </c>
      <c r="E67" s="88">
        <v>0</v>
      </c>
      <c r="F67" s="62" t="e">
        <f t="shared" si="0"/>
        <v>#DIV/0!</v>
      </c>
    </row>
    <row r="68" spans="1:6" x14ac:dyDescent="0.25">
      <c r="A68" s="85">
        <v>3232</v>
      </c>
      <c r="B68" s="81" t="s">
        <v>136</v>
      </c>
      <c r="C68" s="62">
        <v>0</v>
      </c>
      <c r="D68" s="62">
        <v>0</v>
      </c>
      <c r="E68" s="88">
        <v>0</v>
      </c>
      <c r="F68" s="62" t="e">
        <f t="shared" si="0"/>
        <v>#DIV/0!</v>
      </c>
    </row>
    <row r="69" spans="1:6" x14ac:dyDescent="0.25">
      <c r="A69" s="85">
        <v>3233</v>
      </c>
      <c r="B69" s="81" t="s">
        <v>166</v>
      </c>
      <c r="C69" s="62">
        <v>0</v>
      </c>
      <c r="D69" s="62">
        <v>0</v>
      </c>
      <c r="E69" s="88">
        <v>0</v>
      </c>
      <c r="F69" s="62" t="e">
        <f t="shared" si="0"/>
        <v>#DIV/0!</v>
      </c>
    </row>
    <row r="70" spans="1:6" x14ac:dyDescent="0.25">
      <c r="A70" s="85">
        <v>3234</v>
      </c>
      <c r="B70" s="82" t="s">
        <v>137</v>
      </c>
      <c r="C70" s="62">
        <v>0</v>
      </c>
      <c r="D70" s="62">
        <v>0</v>
      </c>
      <c r="E70" s="88">
        <v>0</v>
      </c>
      <c r="F70" s="62" t="e">
        <f t="shared" si="0"/>
        <v>#DIV/0!</v>
      </c>
    </row>
    <row r="71" spans="1:6" x14ac:dyDescent="0.25">
      <c r="A71" s="85">
        <v>3235</v>
      </c>
      <c r="B71" s="82" t="s">
        <v>152</v>
      </c>
      <c r="C71" s="62">
        <v>0</v>
      </c>
      <c r="D71" s="62">
        <v>0</v>
      </c>
      <c r="E71" s="88">
        <v>0</v>
      </c>
      <c r="F71" s="62" t="e">
        <f t="shared" si="0"/>
        <v>#DIV/0!</v>
      </c>
    </row>
    <row r="72" spans="1:6" x14ac:dyDescent="0.25">
      <c r="A72" s="85">
        <v>3236</v>
      </c>
      <c r="B72" s="82" t="s">
        <v>167</v>
      </c>
      <c r="C72" s="62">
        <v>0</v>
      </c>
      <c r="D72" s="62">
        <v>0</v>
      </c>
      <c r="E72" s="88">
        <v>0</v>
      </c>
      <c r="F72" s="62" t="e">
        <f t="shared" ref="F72:F135" si="1">E72/D72*100</f>
        <v>#DIV/0!</v>
      </c>
    </row>
    <row r="73" spans="1:6" x14ac:dyDescent="0.25">
      <c r="A73" s="85">
        <v>3237</v>
      </c>
      <c r="B73" s="82" t="s">
        <v>138</v>
      </c>
      <c r="C73" s="62">
        <v>0</v>
      </c>
      <c r="D73" s="62">
        <v>0</v>
      </c>
      <c r="E73" s="88">
        <v>0</v>
      </c>
      <c r="F73" s="62" t="e">
        <f t="shared" si="1"/>
        <v>#DIV/0!</v>
      </c>
    </row>
    <row r="74" spans="1:6" x14ac:dyDescent="0.25">
      <c r="A74" s="85">
        <v>3238</v>
      </c>
      <c r="B74" s="82" t="s">
        <v>139</v>
      </c>
      <c r="C74" s="62">
        <v>0</v>
      </c>
      <c r="D74" s="62">
        <v>0</v>
      </c>
      <c r="E74" s="88">
        <v>0</v>
      </c>
      <c r="F74" s="62" t="e">
        <f t="shared" si="1"/>
        <v>#DIV/0!</v>
      </c>
    </row>
    <row r="75" spans="1:6" x14ac:dyDescent="0.25">
      <c r="A75" s="85">
        <v>3239</v>
      </c>
      <c r="B75" s="82" t="s">
        <v>140</v>
      </c>
      <c r="C75" s="62">
        <v>0</v>
      </c>
      <c r="D75" s="62">
        <v>0</v>
      </c>
      <c r="E75" s="88">
        <v>0</v>
      </c>
      <c r="F75" s="62" t="e">
        <f t="shared" si="1"/>
        <v>#DIV/0!</v>
      </c>
    </row>
    <row r="76" spans="1:6" ht="26.25" x14ac:dyDescent="0.25">
      <c r="A76" s="40">
        <v>4</v>
      </c>
      <c r="B76" s="41" t="s">
        <v>20</v>
      </c>
      <c r="C76" s="62">
        <v>3981.69</v>
      </c>
      <c r="D76" s="62">
        <f>D77</f>
        <v>549.76</v>
      </c>
      <c r="E76" s="88">
        <v>0</v>
      </c>
      <c r="F76" s="62">
        <f t="shared" si="1"/>
        <v>0</v>
      </c>
    </row>
    <row r="77" spans="1:6" ht="39" x14ac:dyDescent="0.25">
      <c r="A77" s="40">
        <v>42</v>
      </c>
      <c r="B77" s="41" t="s">
        <v>43</v>
      </c>
      <c r="C77" s="62">
        <v>3981.69</v>
      </c>
      <c r="D77" s="62">
        <f>D78+D80+D84</f>
        <v>549.76</v>
      </c>
      <c r="E77" s="88">
        <v>0</v>
      </c>
      <c r="F77" s="62">
        <f t="shared" si="1"/>
        <v>0</v>
      </c>
    </row>
    <row r="78" spans="1:6" x14ac:dyDescent="0.25">
      <c r="A78" s="42">
        <v>421</v>
      </c>
      <c r="B78" s="43" t="s">
        <v>61</v>
      </c>
      <c r="C78" s="62">
        <v>0</v>
      </c>
      <c r="D78" s="62">
        <v>0</v>
      </c>
      <c r="E78" s="88">
        <v>0</v>
      </c>
      <c r="F78" s="62" t="e">
        <f t="shared" si="1"/>
        <v>#DIV/0!</v>
      </c>
    </row>
    <row r="79" spans="1:6" x14ac:dyDescent="0.25">
      <c r="A79" s="85">
        <v>4212</v>
      </c>
      <c r="B79" s="93" t="s">
        <v>170</v>
      </c>
      <c r="C79" s="62">
        <v>0</v>
      </c>
      <c r="D79" s="62">
        <v>0</v>
      </c>
      <c r="E79" s="88">
        <v>0</v>
      </c>
      <c r="F79" s="62" t="e">
        <f t="shared" si="1"/>
        <v>#DIV/0!</v>
      </c>
    </row>
    <row r="80" spans="1:6" x14ac:dyDescent="0.25">
      <c r="A80" s="42">
        <v>422</v>
      </c>
      <c r="B80" s="43" t="s">
        <v>62</v>
      </c>
      <c r="C80" s="62">
        <v>3716.24</v>
      </c>
      <c r="D80" s="62">
        <f>3716.24-3431.93</f>
        <v>284.30999999999995</v>
      </c>
      <c r="E80" s="88">
        <v>0</v>
      </c>
      <c r="F80" s="62">
        <f t="shared" si="1"/>
        <v>0</v>
      </c>
    </row>
    <row r="81" spans="1:6" x14ac:dyDescent="0.25">
      <c r="A81" s="85">
        <v>4221</v>
      </c>
      <c r="B81" s="93" t="s">
        <v>161</v>
      </c>
      <c r="C81" s="62">
        <v>0</v>
      </c>
      <c r="D81" s="62">
        <v>0</v>
      </c>
      <c r="E81" s="88">
        <v>0</v>
      </c>
      <c r="F81" s="62" t="e">
        <f t="shared" si="1"/>
        <v>#DIV/0!</v>
      </c>
    </row>
    <row r="82" spans="1:6" x14ac:dyDescent="0.25">
      <c r="A82" s="85">
        <v>4226</v>
      </c>
      <c r="B82" s="93" t="s">
        <v>162</v>
      </c>
      <c r="C82" s="62">
        <v>0</v>
      </c>
      <c r="D82" s="62">
        <v>0</v>
      </c>
      <c r="E82" s="88">
        <v>0</v>
      </c>
      <c r="F82" s="62" t="e">
        <f t="shared" si="1"/>
        <v>#DIV/0!</v>
      </c>
    </row>
    <row r="83" spans="1:6" ht="23.25" x14ac:dyDescent="0.25">
      <c r="A83" s="85">
        <v>4227</v>
      </c>
      <c r="B83" s="82" t="s">
        <v>156</v>
      </c>
      <c r="C83" s="62">
        <v>3716.24</v>
      </c>
      <c r="D83" s="62">
        <f>3716.24-3431.93</f>
        <v>284.30999999999995</v>
      </c>
      <c r="E83" s="88">
        <v>0</v>
      </c>
      <c r="F83" s="62">
        <f t="shared" si="1"/>
        <v>0</v>
      </c>
    </row>
    <row r="84" spans="1:6" ht="26.25" x14ac:dyDescent="0.25">
      <c r="A84" s="42">
        <v>424</v>
      </c>
      <c r="B84" s="43" t="s">
        <v>63</v>
      </c>
      <c r="C84" s="62">
        <v>265.45</v>
      </c>
      <c r="D84" s="62">
        <v>265.45</v>
      </c>
      <c r="E84" s="88">
        <v>0</v>
      </c>
      <c r="F84" s="62">
        <f t="shared" si="1"/>
        <v>0</v>
      </c>
    </row>
    <row r="85" spans="1:6" x14ac:dyDescent="0.25">
      <c r="A85" s="85">
        <v>4241</v>
      </c>
      <c r="B85" s="82" t="s">
        <v>169</v>
      </c>
      <c r="C85" s="62">
        <v>265.45</v>
      </c>
      <c r="D85" s="62">
        <v>265.45</v>
      </c>
      <c r="E85" s="88">
        <v>0</v>
      </c>
      <c r="F85" s="62">
        <f t="shared" si="1"/>
        <v>0</v>
      </c>
    </row>
    <row r="86" spans="1:6" x14ac:dyDescent="0.25">
      <c r="A86" s="40"/>
      <c r="B86" s="41"/>
      <c r="C86" s="62"/>
      <c r="D86" s="62"/>
      <c r="E86" s="88"/>
      <c r="F86" s="62" t="e">
        <f t="shared" si="1"/>
        <v>#DIV/0!</v>
      </c>
    </row>
    <row r="87" spans="1:6" ht="39" x14ac:dyDescent="0.25">
      <c r="A87" s="45" t="s">
        <v>64</v>
      </c>
      <c r="B87" s="39" t="s">
        <v>49</v>
      </c>
      <c r="C87" s="90">
        <f>C88+C146+C204+C262+C320+C378</f>
        <v>1070180</v>
      </c>
      <c r="D87" s="90">
        <v>1070180</v>
      </c>
      <c r="E87" s="90">
        <f>E88+E146++E204+E262+E320+E378</f>
        <v>580571.87000000011</v>
      </c>
      <c r="F87" s="62">
        <f t="shared" si="1"/>
        <v>54.249927115064764</v>
      </c>
    </row>
    <row r="88" spans="1:6" x14ac:dyDescent="0.25">
      <c r="A88" s="52"/>
      <c r="B88" s="44" t="s">
        <v>73</v>
      </c>
      <c r="C88" s="90">
        <v>2680</v>
      </c>
      <c r="D88" s="90">
        <v>2680</v>
      </c>
      <c r="E88" s="91">
        <f>E89+E136</f>
        <v>960</v>
      </c>
      <c r="F88" s="62">
        <f t="shared" si="1"/>
        <v>35.820895522388057</v>
      </c>
    </row>
    <row r="89" spans="1:6" x14ac:dyDescent="0.25">
      <c r="A89" s="40">
        <v>3</v>
      </c>
      <c r="B89" s="41" t="s">
        <v>18</v>
      </c>
      <c r="C89" s="62">
        <v>1860</v>
      </c>
      <c r="D89" s="62">
        <v>1860</v>
      </c>
      <c r="E89" s="88">
        <v>560</v>
      </c>
      <c r="F89" s="62">
        <f t="shared" si="1"/>
        <v>30.107526881720432</v>
      </c>
    </row>
    <row r="90" spans="1:6" x14ac:dyDescent="0.25">
      <c r="A90" s="40">
        <v>31</v>
      </c>
      <c r="B90" s="41" t="s">
        <v>19</v>
      </c>
      <c r="C90" s="62">
        <v>0</v>
      </c>
      <c r="D90" s="62">
        <v>0</v>
      </c>
      <c r="E90" s="88">
        <v>0</v>
      </c>
      <c r="F90" s="62" t="e">
        <f t="shared" si="1"/>
        <v>#DIV/0!</v>
      </c>
    </row>
    <row r="91" spans="1:6" x14ac:dyDescent="0.25">
      <c r="A91" s="42">
        <v>311</v>
      </c>
      <c r="B91" s="43" t="s">
        <v>50</v>
      </c>
      <c r="C91" s="62">
        <v>0</v>
      </c>
      <c r="D91" s="62">
        <v>0</v>
      </c>
      <c r="E91" s="88">
        <v>0</v>
      </c>
      <c r="F91" s="62" t="e">
        <f t="shared" si="1"/>
        <v>#DIV/0!</v>
      </c>
    </row>
    <row r="92" spans="1:6" x14ac:dyDescent="0.25">
      <c r="A92" s="84">
        <v>3111</v>
      </c>
      <c r="B92" s="80" t="s">
        <v>125</v>
      </c>
      <c r="C92" s="62">
        <v>0</v>
      </c>
      <c r="D92" s="62">
        <v>0</v>
      </c>
      <c r="E92" s="88">
        <v>0</v>
      </c>
      <c r="F92" s="62" t="e">
        <f t="shared" si="1"/>
        <v>#DIV/0!</v>
      </c>
    </row>
    <row r="93" spans="1:6" x14ac:dyDescent="0.25">
      <c r="A93" s="84">
        <v>3113</v>
      </c>
      <c r="B93" s="80" t="s">
        <v>149</v>
      </c>
      <c r="C93" s="62">
        <v>0</v>
      </c>
      <c r="D93" s="62">
        <v>0</v>
      </c>
      <c r="E93" s="88">
        <v>0</v>
      </c>
      <c r="F93" s="62" t="e">
        <f t="shared" si="1"/>
        <v>#DIV/0!</v>
      </c>
    </row>
    <row r="94" spans="1:6" x14ac:dyDescent="0.25">
      <c r="A94" s="84">
        <v>3114</v>
      </c>
      <c r="B94" s="80" t="s">
        <v>150</v>
      </c>
      <c r="C94" s="62">
        <v>0</v>
      </c>
      <c r="D94" s="62">
        <v>0</v>
      </c>
      <c r="E94" s="88">
        <v>0</v>
      </c>
      <c r="F94" s="62" t="e">
        <f t="shared" si="1"/>
        <v>#DIV/0!</v>
      </c>
    </row>
    <row r="95" spans="1:6" x14ac:dyDescent="0.25">
      <c r="A95" s="42">
        <v>312</v>
      </c>
      <c r="B95" s="43" t="s">
        <v>51</v>
      </c>
      <c r="C95" s="62">
        <v>0</v>
      </c>
      <c r="D95" s="62">
        <v>0</v>
      </c>
      <c r="E95" s="88">
        <v>0</v>
      </c>
      <c r="F95" s="62" t="e">
        <f t="shared" si="1"/>
        <v>#DIV/0!</v>
      </c>
    </row>
    <row r="96" spans="1:6" x14ac:dyDescent="0.25">
      <c r="A96" s="84">
        <v>3121</v>
      </c>
      <c r="B96" s="80" t="s">
        <v>51</v>
      </c>
      <c r="C96" s="62">
        <v>0</v>
      </c>
      <c r="D96" s="62">
        <v>0</v>
      </c>
      <c r="E96" s="88">
        <v>0</v>
      </c>
      <c r="F96" s="62" t="e">
        <f t="shared" si="1"/>
        <v>#DIV/0!</v>
      </c>
    </row>
    <row r="97" spans="1:6" x14ac:dyDescent="0.25">
      <c r="A97" s="42">
        <v>313</v>
      </c>
      <c r="B97" s="43" t="s">
        <v>52</v>
      </c>
      <c r="C97" s="62">
        <v>0</v>
      </c>
      <c r="D97" s="62">
        <v>0</v>
      </c>
      <c r="E97" s="88">
        <v>0</v>
      </c>
      <c r="F97" s="62" t="e">
        <f t="shared" si="1"/>
        <v>#DIV/0!</v>
      </c>
    </row>
    <row r="98" spans="1:6" x14ac:dyDescent="0.25">
      <c r="A98" s="84">
        <v>3132</v>
      </c>
      <c r="B98" s="80" t="s">
        <v>126</v>
      </c>
      <c r="C98" s="62">
        <v>0</v>
      </c>
      <c r="D98" s="62">
        <v>0</v>
      </c>
      <c r="E98" s="88">
        <v>0</v>
      </c>
      <c r="F98" s="62" t="e">
        <f t="shared" si="1"/>
        <v>#DIV/0!</v>
      </c>
    </row>
    <row r="99" spans="1:6" ht="22.5" x14ac:dyDescent="0.25">
      <c r="A99" s="84">
        <v>3133</v>
      </c>
      <c r="B99" s="80" t="s">
        <v>151</v>
      </c>
      <c r="C99" s="62">
        <v>0</v>
      </c>
      <c r="D99" s="62">
        <v>0</v>
      </c>
      <c r="E99" s="88">
        <v>0</v>
      </c>
      <c r="F99" s="62" t="e">
        <f t="shared" si="1"/>
        <v>#DIV/0!</v>
      </c>
    </row>
    <row r="100" spans="1:6" x14ac:dyDescent="0.25">
      <c r="A100" s="40">
        <v>32</v>
      </c>
      <c r="B100" s="41" t="s">
        <v>31</v>
      </c>
      <c r="C100" s="62">
        <v>1860</v>
      </c>
      <c r="D100" s="62">
        <v>1860</v>
      </c>
      <c r="E100" s="88">
        <v>560</v>
      </c>
      <c r="F100" s="62">
        <f t="shared" si="1"/>
        <v>30.107526881720432</v>
      </c>
    </row>
    <row r="101" spans="1:6" x14ac:dyDescent="0.25">
      <c r="A101" s="42">
        <v>321</v>
      </c>
      <c r="B101" s="43" t="s">
        <v>53</v>
      </c>
      <c r="C101" s="62">
        <v>0</v>
      </c>
      <c r="D101" s="62">
        <v>0</v>
      </c>
      <c r="E101" s="88">
        <v>560</v>
      </c>
      <c r="F101" s="62" t="e">
        <f t="shared" si="1"/>
        <v>#DIV/0!</v>
      </c>
    </row>
    <row r="102" spans="1:6" x14ac:dyDescent="0.25">
      <c r="A102" s="84">
        <v>3211</v>
      </c>
      <c r="B102" s="80" t="s">
        <v>127</v>
      </c>
      <c r="C102" s="62">
        <v>0</v>
      </c>
      <c r="D102" s="62">
        <v>0</v>
      </c>
      <c r="E102" s="62">
        <v>560</v>
      </c>
      <c r="F102" s="62" t="e">
        <f t="shared" si="1"/>
        <v>#DIV/0!</v>
      </c>
    </row>
    <row r="103" spans="1:6" x14ac:dyDescent="0.25">
      <c r="A103" s="85">
        <v>3212</v>
      </c>
      <c r="B103" s="81" t="s">
        <v>128</v>
      </c>
      <c r="C103" s="62">
        <v>0</v>
      </c>
      <c r="D103" s="62">
        <v>0</v>
      </c>
      <c r="E103" s="88">
        <v>0</v>
      </c>
      <c r="F103" s="62" t="e">
        <f t="shared" si="1"/>
        <v>#DIV/0!</v>
      </c>
    </row>
    <row r="104" spans="1:6" x14ac:dyDescent="0.25">
      <c r="A104" s="85">
        <v>3213</v>
      </c>
      <c r="B104" s="81" t="s">
        <v>129</v>
      </c>
      <c r="C104" s="62">
        <v>0</v>
      </c>
      <c r="D104" s="62">
        <v>0</v>
      </c>
      <c r="E104" s="88">
        <v>0</v>
      </c>
      <c r="F104" s="62" t="e">
        <f t="shared" si="1"/>
        <v>#DIV/0!</v>
      </c>
    </row>
    <row r="105" spans="1:6" x14ac:dyDescent="0.25">
      <c r="A105" s="42">
        <v>322</v>
      </c>
      <c r="B105" s="43" t="s">
        <v>54</v>
      </c>
      <c r="C105" s="62">
        <v>1260</v>
      </c>
      <c r="D105" s="62">
        <v>1260</v>
      </c>
      <c r="E105" s="88">
        <v>0</v>
      </c>
      <c r="F105" s="62">
        <f t="shared" si="1"/>
        <v>0</v>
      </c>
    </row>
    <row r="106" spans="1:6" x14ac:dyDescent="0.25">
      <c r="A106" s="85">
        <v>3221</v>
      </c>
      <c r="B106" s="81" t="s">
        <v>130</v>
      </c>
      <c r="C106" s="62">
        <v>260</v>
      </c>
      <c r="D106" s="62">
        <v>260</v>
      </c>
      <c r="E106" s="88">
        <v>0</v>
      </c>
      <c r="F106" s="62">
        <f t="shared" si="1"/>
        <v>0</v>
      </c>
    </row>
    <row r="107" spans="1:6" x14ac:dyDescent="0.25">
      <c r="A107" s="85">
        <v>3222</v>
      </c>
      <c r="B107" s="81" t="s">
        <v>131</v>
      </c>
      <c r="C107" s="62">
        <v>400</v>
      </c>
      <c r="D107" s="62">
        <v>400</v>
      </c>
      <c r="E107" s="88">
        <v>0</v>
      </c>
      <c r="F107" s="62">
        <f t="shared" si="1"/>
        <v>0</v>
      </c>
    </row>
    <row r="108" spans="1:6" x14ac:dyDescent="0.25">
      <c r="A108" s="85">
        <v>3223</v>
      </c>
      <c r="B108" s="81" t="s">
        <v>132</v>
      </c>
      <c r="C108" s="62">
        <v>0</v>
      </c>
      <c r="D108" s="62">
        <v>0</v>
      </c>
      <c r="E108" s="88">
        <v>0</v>
      </c>
      <c r="F108" s="62" t="e">
        <f t="shared" si="1"/>
        <v>#DIV/0!</v>
      </c>
    </row>
    <row r="109" spans="1:6" x14ac:dyDescent="0.25">
      <c r="A109" s="85">
        <v>3224</v>
      </c>
      <c r="B109" s="81" t="s">
        <v>133</v>
      </c>
      <c r="C109" s="62">
        <v>200</v>
      </c>
      <c r="D109" s="62">
        <v>200</v>
      </c>
      <c r="E109" s="88">
        <v>0</v>
      </c>
      <c r="F109" s="62">
        <f t="shared" si="1"/>
        <v>0</v>
      </c>
    </row>
    <row r="110" spans="1:6" x14ac:dyDescent="0.25">
      <c r="A110" s="85">
        <v>3225</v>
      </c>
      <c r="B110" s="81" t="s">
        <v>134</v>
      </c>
      <c r="C110" s="62">
        <v>400</v>
      </c>
      <c r="D110" s="62">
        <v>400</v>
      </c>
      <c r="E110" s="88">
        <v>0</v>
      </c>
      <c r="F110" s="62">
        <f t="shared" si="1"/>
        <v>0</v>
      </c>
    </row>
    <row r="111" spans="1:6" x14ac:dyDescent="0.25">
      <c r="A111" s="85">
        <v>3227</v>
      </c>
      <c r="B111" s="81" t="s">
        <v>165</v>
      </c>
      <c r="C111" s="62">
        <v>0</v>
      </c>
      <c r="D111" s="62">
        <v>0</v>
      </c>
      <c r="E111" s="88">
        <v>0</v>
      </c>
      <c r="F111" s="62" t="e">
        <f t="shared" si="1"/>
        <v>#DIV/0!</v>
      </c>
    </row>
    <row r="112" spans="1:6" x14ac:dyDescent="0.25">
      <c r="A112" s="42">
        <v>323</v>
      </c>
      <c r="B112" s="43" t="s">
        <v>55</v>
      </c>
      <c r="C112" s="62">
        <v>70</v>
      </c>
      <c r="D112" s="62">
        <v>70</v>
      </c>
      <c r="E112" s="88">
        <v>0</v>
      </c>
      <c r="F112" s="62">
        <f t="shared" si="1"/>
        <v>0</v>
      </c>
    </row>
    <row r="113" spans="1:6" ht="15.75" customHeight="1" x14ac:dyDescent="0.25">
      <c r="A113" s="85">
        <v>3231</v>
      </c>
      <c r="B113" s="81" t="s">
        <v>135</v>
      </c>
      <c r="C113" s="62">
        <v>70</v>
      </c>
      <c r="D113" s="62">
        <v>70</v>
      </c>
      <c r="E113" s="88">
        <v>0</v>
      </c>
      <c r="F113" s="62">
        <f t="shared" si="1"/>
        <v>0</v>
      </c>
    </row>
    <row r="114" spans="1:6" x14ac:dyDescent="0.25">
      <c r="A114" s="85">
        <v>3232</v>
      </c>
      <c r="B114" s="81" t="s">
        <v>136</v>
      </c>
      <c r="C114" s="62">
        <v>0</v>
      </c>
      <c r="D114" s="62">
        <v>0</v>
      </c>
      <c r="E114" s="88">
        <v>0</v>
      </c>
      <c r="F114" s="62" t="e">
        <f t="shared" si="1"/>
        <v>#DIV/0!</v>
      </c>
    </row>
    <row r="115" spans="1:6" x14ac:dyDescent="0.25">
      <c r="A115" s="85">
        <v>3233</v>
      </c>
      <c r="B115" s="81" t="s">
        <v>166</v>
      </c>
      <c r="C115" s="62">
        <v>0</v>
      </c>
      <c r="D115" s="62">
        <v>0</v>
      </c>
      <c r="E115" s="88">
        <v>0</v>
      </c>
      <c r="F115" s="62" t="e">
        <f t="shared" si="1"/>
        <v>#DIV/0!</v>
      </c>
    </row>
    <row r="116" spans="1:6" x14ac:dyDescent="0.25">
      <c r="A116" s="85">
        <v>3234</v>
      </c>
      <c r="B116" s="82" t="s">
        <v>137</v>
      </c>
      <c r="C116" s="62">
        <v>0</v>
      </c>
      <c r="D116" s="62">
        <v>0</v>
      </c>
      <c r="E116" s="88">
        <v>0</v>
      </c>
      <c r="F116" s="62" t="e">
        <f t="shared" si="1"/>
        <v>#DIV/0!</v>
      </c>
    </row>
    <row r="117" spans="1:6" x14ac:dyDescent="0.25">
      <c r="A117" s="85">
        <v>3235</v>
      </c>
      <c r="B117" s="82" t="s">
        <v>152</v>
      </c>
      <c r="C117" s="62">
        <v>0</v>
      </c>
      <c r="D117" s="62">
        <v>0</v>
      </c>
      <c r="E117" s="88">
        <v>0</v>
      </c>
      <c r="F117" s="62" t="e">
        <f t="shared" si="1"/>
        <v>#DIV/0!</v>
      </c>
    </row>
    <row r="118" spans="1:6" x14ac:dyDescent="0.25">
      <c r="A118" s="85">
        <v>3236</v>
      </c>
      <c r="B118" s="82" t="s">
        <v>167</v>
      </c>
      <c r="C118" s="62">
        <v>0</v>
      </c>
      <c r="D118" s="62">
        <v>0</v>
      </c>
      <c r="E118" s="88">
        <v>0</v>
      </c>
      <c r="F118" s="62" t="e">
        <f t="shared" si="1"/>
        <v>#DIV/0!</v>
      </c>
    </row>
    <row r="119" spans="1:6" x14ac:dyDescent="0.25">
      <c r="A119" s="85">
        <v>3237</v>
      </c>
      <c r="B119" s="82" t="s">
        <v>138</v>
      </c>
      <c r="C119" s="62">
        <v>0</v>
      </c>
      <c r="D119" s="62">
        <v>0</v>
      </c>
      <c r="E119" s="88">
        <v>0</v>
      </c>
      <c r="F119" s="62" t="e">
        <f t="shared" si="1"/>
        <v>#DIV/0!</v>
      </c>
    </row>
    <row r="120" spans="1:6" x14ac:dyDescent="0.25">
      <c r="A120" s="85">
        <v>3238</v>
      </c>
      <c r="B120" s="82" t="s">
        <v>139</v>
      </c>
      <c r="C120" s="62">
        <v>0</v>
      </c>
      <c r="D120" s="62">
        <v>0</v>
      </c>
      <c r="E120" s="88">
        <v>0</v>
      </c>
      <c r="F120" s="62" t="e">
        <f t="shared" si="1"/>
        <v>#DIV/0!</v>
      </c>
    </row>
    <row r="121" spans="1:6" x14ac:dyDescent="0.25">
      <c r="A121" s="85">
        <v>3239</v>
      </c>
      <c r="B121" s="82" t="s">
        <v>140</v>
      </c>
      <c r="C121" s="62">
        <v>0</v>
      </c>
      <c r="D121" s="62">
        <v>0</v>
      </c>
      <c r="E121" s="88">
        <v>0</v>
      </c>
      <c r="F121" s="62" t="e">
        <f t="shared" si="1"/>
        <v>#DIV/0!</v>
      </c>
    </row>
    <row r="122" spans="1:6" ht="26.25" x14ac:dyDescent="0.25">
      <c r="A122" s="42">
        <v>324</v>
      </c>
      <c r="B122" s="43" t="s">
        <v>65</v>
      </c>
      <c r="C122" s="62">
        <v>0</v>
      </c>
      <c r="D122" s="62">
        <v>0</v>
      </c>
      <c r="E122" s="88">
        <v>0</v>
      </c>
      <c r="F122" s="62" t="e">
        <f t="shared" si="1"/>
        <v>#DIV/0!</v>
      </c>
    </row>
    <row r="123" spans="1:6" ht="23.25" x14ac:dyDescent="0.25">
      <c r="A123" s="85">
        <v>3241</v>
      </c>
      <c r="B123" s="82" t="s">
        <v>171</v>
      </c>
      <c r="C123" s="62">
        <v>0</v>
      </c>
      <c r="D123" s="62">
        <v>0</v>
      </c>
      <c r="E123" s="88">
        <v>0</v>
      </c>
      <c r="F123" s="62" t="e">
        <f t="shared" si="1"/>
        <v>#DIV/0!</v>
      </c>
    </row>
    <row r="124" spans="1:6" ht="26.25" x14ac:dyDescent="0.25">
      <c r="A124" s="42">
        <v>329</v>
      </c>
      <c r="B124" s="43" t="s">
        <v>56</v>
      </c>
      <c r="C124" s="62">
        <v>530</v>
      </c>
      <c r="D124" s="62">
        <v>530</v>
      </c>
      <c r="E124" s="88">
        <v>0</v>
      </c>
      <c r="F124" s="62">
        <f t="shared" si="1"/>
        <v>0</v>
      </c>
    </row>
    <row r="125" spans="1:6" ht="23.25" x14ac:dyDescent="0.25">
      <c r="A125" s="85">
        <v>3291</v>
      </c>
      <c r="B125" s="82" t="s">
        <v>153</v>
      </c>
      <c r="C125" s="62">
        <v>0</v>
      </c>
      <c r="D125" s="62">
        <v>0</v>
      </c>
      <c r="E125" s="88">
        <v>0</v>
      </c>
      <c r="F125" s="62" t="e">
        <f t="shared" si="1"/>
        <v>#DIV/0!</v>
      </c>
    </row>
    <row r="126" spans="1:6" x14ac:dyDescent="0.25">
      <c r="A126" s="85">
        <v>3292</v>
      </c>
      <c r="B126" s="82" t="s">
        <v>141</v>
      </c>
      <c r="C126" s="62">
        <v>0</v>
      </c>
      <c r="D126" s="62">
        <v>0</v>
      </c>
      <c r="E126" s="88">
        <v>0</v>
      </c>
      <c r="F126" s="62" t="e">
        <f t="shared" si="1"/>
        <v>#DIV/0!</v>
      </c>
    </row>
    <row r="127" spans="1:6" ht="15.75" customHeight="1" x14ac:dyDescent="0.25">
      <c r="A127" s="85">
        <v>3293</v>
      </c>
      <c r="B127" s="82" t="s">
        <v>142</v>
      </c>
      <c r="C127" s="62">
        <v>0</v>
      </c>
      <c r="D127" s="62">
        <v>0</v>
      </c>
      <c r="E127" s="88">
        <v>0</v>
      </c>
      <c r="F127" s="62" t="e">
        <f t="shared" si="1"/>
        <v>#DIV/0!</v>
      </c>
    </row>
    <row r="128" spans="1:6" ht="15.75" customHeight="1" x14ac:dyDescent="0.25">
      <c r="A128" s="85">
        <v>3294</v>
      </c>
      <c r="B128" s="82" t="s">
        <v>143</v>
      </c>
      <c r="C128" s="62">
        <v>0</v>
      </c>
      <c r="D128" s="62">
        <v>0</v>
      </c>
      <c r="E128" s="88">
        <v>0</v>
      </c>
      <c r="F128" s="62" t="e">
        <f t="shared" si="1"/>
        <v>#DIV/0!</v>
      </c>
    </row>
    <row r="129" spans="1:6" x14ac:dyDescent="0.25">
      <c r="A129" s="85">
        <v>3295</v>
      </c>
      <c r="B129" s="82" t="s">
        <v>144</v>
      </c>
      <c r="C129" s="62">
        <v>0</v>
      </c>
      <c r="D129" s="62">
        <v>0</v>
      </c>
      <c r="E129" s="88">
        <v>0</v>
      </c>
      <c r="F129" s="62" t="e">
        <f t="shared" si="1"/>
        <v>#DIV/0!</v>
      </c>
    </row>
    <row r="130" spans="1:6" x14ac:dyDescent="0.25">
      <c r="A130" s="85">
        <v>3296</v>
      </c>
      <c r="B130" s="82" t="s">
        <v>145</v>
      </c>
      <c r="C130" s="62">
        <v>0</v>
      </c>
      <c r="D130" s="62">
        <v>0</v>
      </c>
      <c r="E130" s="88">
        <v>0</v>
      </c>
      <c r="F130" s="62" t="e">
        <f t="shared" si="1"/>
        <v>#DIV/0!</v>
      </c>
    </row>
    <row r="131" spans="1:6" x14ac:dyDescent="0.25">
      <c r="A131" s="85">
        <v>3299</v>
      </c>
      <c r="B131" s="82" t="s">
        <v>146</v>
      </c>
      <c r="C131" s="62">
        <v>530</v>
      </c>
      <c r="D131" s="62">
        <v>530</v>
      </c>
      <c r="E131" s="88">
        <v>0</v>
      </c>
      <c r="F131" s="62">
        <f t="shared" si="1"/>
        <v>0</v>
      </c>
    </row>
    <row r="132" spans="1:6" x14ac:dyDescent="0.25">
      <c r="A132" s="40">
        <v>34</v>
      </c>
      <c r="B132" s="41" t="s">
        <v>57</v>
      </c>
      <c r="C132" s="62">
        <v>0</v>
      </c>
      <c r="D132" s="62">
        <v>0</v>
      </c>
      <c r="E132" s="88">
        <v>0</v>
      </c>
      <c r="F132" s="62" t="e">
        <f t="shared" si="1"/>
        <v>#DIV/0!</v>
      </c>
    </row>
    <row r="133" spans="1:6" x14ac:dyDescent="0.25">
      <c r="A133" s="42">
        <v>343</v>
      </c>
      <c r="B133" s="43" t="s">
        <v>58</v>
      </c>
      <c r="C133" s="62">
        <v>0</v>
      </c>
      <c r="D133" s="62">
        <v>0</v>
      </c>
      <c r="E133" s="88">
        <v>0</v>
      </c>
      <c r="F133" s="62" t="e">
        <f t="shared" si="1"/>
        <v>#DIV/0!</v>
      </c>
    </row>
    <row r="134" spans="1:6" x14ac:dyDescent="0.25">
      <c r="A134" s="85">
        <v>3431</v>
      </c>
      <c r="B134" s="83" t="s">
        <v>147</v>
      </c>
      <c r="C134" s="62">
        <v>0</v>
      </c>
      <c r="D134" s="62">
        <v>0</v>
      </c>
      <c r="E134" s="88">
        <v>0</v>
      </c>
      <c r="F134" s="62" t="e">
        <f t="shared" si="1"/>
        <v>#DIV/0!</v>
      </c>
    </row>
    <row r="135" spans="1:6" x14ac:dyDescent="0.25">
      <c r="A135" s="85">
        <v>3433</v>
      </c>
      <c r="B135" s="82" t="s">
        <v>148</v>
      </c>
      <c r="C135" s="62">
        <v>0</v>
      </c>
      <c r="D135" s="62">
        <v>0</v>
      </c>
      <c r="E135" s="88">
        <v>0</v>
      </c>
      <c r="F135" s="62" t="e">
        <f t="shared" si="1"/>
        <v>#DIV/0!</v>
      </c>
    </row>
    <row r="136" spans="1:6" ht="26.25" x14ac:dyDescent="0.25">
      <c r="A136" s="40">
        <v>4</v>
      </c>
      <c r="B136" s="41" t="s">
        <v>20</v>
      </c>
      <c r="C136" s="62">
        <v>820</v>
      </c>
      <c r="D136" s="62">
        <v>820</v>
      </c>
      <c r="E136" s="88">
        <v>400</v>
      </c>
      <c r="F136" s="62">
        <f t="shared" ref="F136:F199" si="2">E136/D136*100</f>
        <v>48.780487804878049</v>
      </c>
    </row>
    <row r="137" spans="1:6" ht="39" x14ac:dyDescent="0.25">
      <c r="A137" s="40">
        <v>42</v>
      </c>
      <c r="B137" s="41" t="s">
        <v>43</v>
      </c>
      <c r="C137" s="62">
        <v>820</v>
      </c>
      <c r="D137" s="62">
        <v>820</v>
      </c>
      <c r="E137" s="88">
        <v>400</v>
      </c>
      <c r="F137" s="62">
        <f t="shared" si="2"/>
        <v>48.780487804878049</v>
      </c>
    </row>
    <row r="138" spans="1:6" x14ac:dyDescent="0.25">
      <c r="A138" s="42">
        <v>421</v>
      </c>
      <c r="B138" s="43" t="s">
        <v>61</v>
      </c>
      <c r="C138" s="62">
        <v>0</v>
      </c>
      <c r="D138" s="62">
        <v>0</v>
      </c>
      <c r="E138" s="88">
        <v>0</v>
      </c>
      <c r="F138" s="62" t="e">
        <f t="shared" si="2"/>
        <v>#DIV/0!</v>
      </c>
    </row>
    <row r="139" spans="1:6" x14ac:dyDescent="0.25">
      <c r="A139" s="85">
        <v>4212</v>
      </c>
      <c r="B139" s="93" t="s">
        <v>170</v>
      </c>
      <c r="C139" s="62">
        <v>0</v>
      </c>
      <c r="D139" s="62">
        <v>0</v>
      </c>
      <c r="E139" s="62">
        <v>0</v>
      </c>
      <c r="F139" s="62" t="e">
        <f t="shared" si="2"/>
        <v>#DIV/0!</v>
      </c>
    </row>
    <row r="140" spans="1:6" x14ac:dyDescent="0.25">
      <c r="A140" s="42">
        <v>422</v>
      </c>
      <c r="B140" s="43" t="s">
        <v>62</v>
      </c>
      <c r="C140" s="62">
        <v>820</v>
      </c>
      <c r="D140" s="62">
        <v>820</v>
      </c>
      <c r="E140" s="88">
        <v>400</v>
      </c>
      <c r="F140" s="62">
        <f t="shared" si="2"/>
        <v>48.780487804878049</v>
      </c>
    </row>
    <row r="141" spans="1:6" x14ac:dyDescent="0.25">
      <c r="A141" s="85">
        <v>4221</v>
      </c>
      <c r="B141" s="93" t="s">
        <v>161</v>
      </c>
      <c r="C141" s="62">
        <v>0</v>
      </c>
      <c r="D141" s="62">
        <v>0</v>
      </c>
      <c r="E141" s="88">
        <v>0</v>
      </c>
      <c r="F141" s="62" t="e">
        <f t="shared" si="2"/>
        <v>#DIV/0!</v>
      </c>
    </row>
    <row r="142" spans="1:6" x14ac:dyDescent="0.25">
      <c r="A142" s="85">
        <v>4226</v>
      </c>
      <c r="B142" s="93" t="s">
        <v>162</v>
      </c>
      <c r="C142" s="62">
        <v>0</v>
      </c>
      <c r="D142" s="62">
        <v>0</v>
      </c>
      <c r="E142" s="88">
        <v>0</v>
      </c>
      <c r="F142" s="62" t="e">
        <f t="shared" si="2"/>
        <v>#DIV/0!</v>
      </c>
    </row>
    <row r="143" spans="1:6" ht="23.25" x14ac:dyDescent="0.25">
      <c r="A143" s="85">
        <v>4227</v>
      </c>
      <c r="B143" s="82" t="s">
        <v>156</v>
      </c>
      <c r="C143" s="62">
        <v>820</v>
      </c>
      <c r="D143" s="62">
        <v>820</v>
      </c>
      <c r="E143" s="62">
        <v>400</v>
      </c>
      <c r="F143" s="62">
        <f t="shared" si="2"/>
        <v>48.780487804878049</v>
      </c>
    </row>
    <row r="144" spans="1:6" ht="26.25" x14ac:dyDescent="0.25">
      <c r="A144" s="42">
        <v>424</v>
      </c>
      <c r="B144" s="43" t="s">
        <v>63</v>
      </c>
      <c r="C144" s="62">
        <v>0</v>
      </c>
      <c r="D144" s="62">
        <v>0</v>
      </c>
      <c r="E144" s="88">
        <v>0</v>
      </c>
      <c r="F144" s="62" t="e">
        <f t="shared" si="2"/>
        <v>#DIV/0!</v>
      </c>
    </row>
    <row r="145" spans="1:6" x14ac:dyDescent="0.25">
      <c r="A145" s="85">
        <v>4241</v>
      </c>
      <c r="B145" s="82" t="s">
        <v>169</v>
      </c>
      <c r="C145" s="62">
        <v>0</v>
      </c>
      <c r="D145" s="62">
        <v>0</v>
      </c>
      <c r="E145" s="62">
        <v>0</v>
      </c>
      <c r="F145" s="62" t="e">
        <f t="shared" si="2"/>
        <v>#DIV/0!</v>
      </c>
    </row>
    <row r="146" spans="1:6" x14ac:dyDescent="0.25">
      <c r="A146" s="52"/>
      <c r="B146" s="44" t="s">
        <v>35</v>
      </c>
      <c r="C146" s="90">
        <v>50200</v>
      </c>
      <c r="D146" s="90">
        <v>50200</v>
      </c>
      <c r="E146" s="91">
        <f>E147+E190</f>
        <v>2314.69</v>
      </c>
      <c r="F146" s="62">
        <f t="shared" si="2"/>
        <v>4.6109362549800794</v>
      </c>
    </row>
    <row r="147" spans="1:6" x14ac:dyDescent="0.25">
      <c r="A147" s="40">
        <v>3</v>
      </c>
      <c r="B147" s="41" t="s">
        <v>18</v>
      </c>
      <c r="C147" s="62">
        <v>40410</v>
      </c>
      <c r="D147" s="62">
        <v>40410</v>
      </c>
      <c r="E147" s="88">
        <f>E158</f>
        <v>2273.12</v>
      </c>
      <c r="F147" s="62">
        <f t="shared" si="2"/>
        <v>5.6251422915120015</v>
      </c>
    </row>
    <row r="148" spans="1:6" x14ac:dyDescent="0.25">
      <c r="A148" s="40">
        <v>31</v>
      </c>
      <c r="B148" s="41" t="s">
        <v>19</v>
      </c>
      <c r="C148" s="62">
        <v>400</v>
      </c>
      <c r="D148" s="62">
        <v>400</v>
      </c>
      <c r="E148" s="88">
        <v>0</v>
      </c>
      <c r="F148" s="62">
        <f t="shared" si="2"/>
        <v>0</v>
      </c>
    </row>
    <row r="149" spans="1:6" x14ac:dyDescent="0.25">
      <c r="A149" s="42">
        <v>311</v>
      </c>
      <c r="B149" s="43" t="s">
        <v>50</v>
      </c>
      <c r="C149" s="62">
        <v>0</v>
      </c>
      <c r="D149" s="62">
        <v>0</v>
      </c>
      <c r="E149" s="88">
        <v>0</v>
      </c>
      <c r="F149" s="62" t="e">
        <f t="shared" si="2"/>
        <v>#DIV/0!</v>
      </c>
    </row>
    <row r="150" spans="1:6" x14ac:dyDescent="0.25">
      <c r="A150" s="84">
        <v>3111</v>
      </c>
      <c r="B150" s="80" t="s">
        <v>125</v>
      </c>
      <c r="C150" s="62">
        <v>0</v>
      </c>
      <c r="D150" s="62">
        <v>0</v>
      </c>
      <c r="E150" s="88">
        <v>0</v>
      </c>
      <c r="F150" s="62" t="e">
        <f t="shared" si="2"/>
        <v>#DIV/0!</v>
      </c>
    </row>
    <row r="151" spans="1:6" x14ac:dyDescent="0.25">
      <c r="A151" s="84">
        <v>3113</v>
      </c>
      <c r="B151" s="80" t="s">
        <v>149</v>
      </c>
      <c r="C151" s="62">
        <v>0</v>
      </c>
      <c r="D151" s="62">
        <v>0</v>
      </c>
      <c r="E151" s="88">
        <v>0</v>
      </c>
      <c r="F151" s="62" t="e">
        <f t="shared" si="2"/>
        <v>#DIV/0!</v>
      </c>
    </row>
    <row r="152" spans="1:6" x14ac:dyDescent="0.25">
      <c r="A152" s="84">
        <v>3114</v>
      </c>
      <c r="B152" s="80" t="s">
        <v>150</v>
      </c>
      <c r="C152" s="62">
        <v>0</v>
      </c>
      <c r="D152" s="62">
        <v>0</v>
      </c>
      <c r="E152" s="88">
        <v>0</v>
      </c>
      <c r="F152" s="62" t="e">
        <f t="shared" si="2"/>
        <v>#DIV/0!</v>
      </c>
    </row>
    <row r="153" spans="1:6" x14ac:dyDescent="0.25">
      <c r="A153" s="42">
        <v>312</v>
      </c>
      <c r="B153" s="43" t="s">
        <v>51</v>
      </c>
      <c r="C153" s="62">
        <v>400</v>
      </c>
      <c r="D153" s="62">
        <v>400</v>
      </c>
      <c r="E153" s="88">
        <v>0</v>
      </c>
      <c r="F153" s="62">
        <f t="shared" si="2"/>
        <v>0</v>
      </c>
    </row>
    <row r="154" spans="1:6" x14ac:dyDescent="0.25">
      <c r="A154" s="84">
        <v>3121</v>
      </c>
      <c r="B154" s="80" t="s">
        <v>51</v>
      </c>
      <c r="C154" s="62">
        <v>400</v>
      </c>
      <c r="D154" s="62">
        <v>400</v>
      </c>
      <c r="E154" s="88">
        <v>0</v>
      </c>
      <c r="F154" s="62">
        <f t="shared" si="2"/>
        <v>0</v>
      </c>
    </row>
    <row r="155" spans="1:6" x14ac:dyDescent="0.25">
      <c r="A155" s="42">
        <v>313</v>
      </c>
      <c r="B155" s="43" t="s">
        <v>52</v>
      </c>
      <c r="C155" s="62">
        <v>0</v>
      </c>
      <c r="D155" s="62">
        <v>0</v>
      </c>
      <c r="E155" s="88">
        <v>0</v>
      </c>
      <c r="F155" s="62" t="e">
        <f t="shared" si="2"/>
        <v>#DIV/0!</v>
      </c>
    </row>
    <row r="156" spans="1:6" x14ac:dyDescent="0.25">
      <c r="A156" s="84">
        <v>3132</v>
      </c>
      <c r="B156" s="80" t="s">
        <v>126</v>
      </c>
      <c r="C156" s="62">
        <v>0</v>
      </c>
      <c r="D156" s="62">
        <v>0</v>
      </c>
      <c r="E156" s="88">
        <v>0</v>
      </c>
      <c r="F156" s="62" t="e">
        <f t="shared" si="2"/>
        <v>#DIV/0!</v>
      </c>
    </row>
    <row r="157" spans="1:6" ht="22.5" x14ac:dyDescent="0.25">
      <c r="A157" s="84">
        <v>3133</v>
      </c>
      <c r="B157" s="80" t="s">
        <v>151</v>
      </c>
      <c r="C157" s="62">
        <v>0</v>
      </c>
      <c r="D157" s="62">
        <v>0</v>
      </c>
      <c r="E157" s="88">
        <v>0</v>
      </c>
      <c r="F157" s="62" t="e">
        <f t="shared" si="2"/>
        <v>#DIV/0!</v>
      </c>
    </row>
    <row r="158" spans="1:6" x14ac:dyDescent="0.25">
      <c r="A158" s="40">
        <v>32</v>
      </c>
      <c r="B158" s="41" t="s">
        <v>31</v>
      </c>
      <c r="C158" s="62">
        <v>39480</v>
      </c>
      <c r="D158" s="62">
        <v>39480</v>
      </c>
      <c r="E158" s="88">
        <f>E159+E163+E170+E180+E182</f>
        <v>2273.12</v>
      </c>
      <c r="F158" s="62">
        <f t="shared" si="2"/>
        <v>5.7576494427558256</v>
      </c>
    </row>
    <row r="159" spans="1:6" x14ac:dyDescent="0.25">
      <c r="A159" s="42">
        <v>321</v>
      </c>
      <c r="B159" s="43" t="s">
        <v>53</v>
      </c>
      <c r="C159" s="62">
        <v>1500</v>
      </c>
      <c r="D159" s="62">
        <v>1500</v>
      </c>
      <c r="E159" s="88">
        <f>E162</f>
        <v>187.5</v>
      </c>
      <c r="F159" s="62">
        <f t="shared" si="2"/>
        <v>12.5</v>
      </c>
    </row>
    <row r="160" spans="1:6" x14ac:dyDescent="0.25">
      <c r="A160" s="84">
        <v>3211</v>
      </c>
      <c r="B160" s="80" t="s">
        <v>127</v>
      </c>
      <c r="C160" s="62">
        <v>1500</v>
      </c>
      <c r="D160" s="62">
        <v>1500</v>
      </c>
      <c r="E160" s="62">
        <v>0</v>
      </c>
      <c r="F160" s="62">
        <f t="shared" si="2"/>
        <v>0</v>
      </c>
    </row>
    <row r="161" spans="1:6" x14ac:dyDescent="0.25">
      <c r="A161" s="85">
        <v>3212</v>
      </c>
      <c r="B161" s="81" t="s">
        <v>128</v>
      </c>
      <c r="C161" s="62">
        <v>0</v>
      </c>
      <c r="D161" s="62">
        <v>0</v>
      </c>
      <c r="E161" s="88">
        <v>0</v>
      </c>
      <c r="F161" s="62" t="e">
        <f t="shared" si="2"/>
        <v>#DIV/0!</v>
      </c>
    </row>
    <row r="162" spans="1:6" x14ac:dyDescent="0.25">
      <c r="A162" s="85">
        <v>3213</v>
      </c>
      <c r="B162" s="81" t="s">
        <v>129</v>
      </c>
      <c r="C162" s="62">
        <v>0</v>
      </c>
      <c r="D162" s="62">
        <v>0</v>
      </c>
      <c r="E162" s="88">
        <v>187.5</v>
      </c>
      <c r="F162" s="62" t="e">
        <f t="shared" si="2"/>
        <v>#DIV/0!</v>
      </c>
    </row>
    <row r="163" spans="1:6" x14ac:dyDescent="0.25">
      <c r="A163" s="42">
        <v>322</v>
      </c>
      <c r="B163" s="43" t="s">
        <v>54</v>
      </c>
      <c r="C163" s="62">
        <v>5150</v>
      </c>
      <c r="D163" s="62">
        <v>5150</v>
      </c>
      <c r="E163" s="88">
        <f>E165+E168+E169</f>
        <v>1466.06</v>
      </c>
      <c r="F163" s="62">
        <f t="shared" si="2"/>
        <v>28.467184466019418</v>
      </c>
    </row>
    <row r="164" spans="1:6" x14ac:dyDescent="0.25">
      <c r="A164" s="85">
        <v>3221</v>
      </c>
      <c r="B164" s="81" t="s">
        <v>130</v>
      </c>
      <c r="C164" s="62">
        <v>1000</v>
      </c>
      <c r="D164" s="62">
        <v>1000</v>
      </c>
      <c r="E164" s="62">
        <v>0</v>
      </c>
      <c r="F164" s="62">
        <f t="shared" si="2"/>
        <v>0</v>
      </c>
    </row>
    <row r="165" spans="1:6" x14ac:dyDescent="0.25">
      <c r="A165" s="85">
        <v>3222</v>
      </c>
      <c r="B165" s="81" t="s">
        <v>131</v>
      </c>
      <c r="C165" s="62">
        <v>2650</v>
      </c>
      <c r="D165" s="62">
        <v>2650</v>
      </c>
      <c r="E165" s="88">
        <f>249.35+97.54</f>
        <v>346.89</v>
      </c>
      <c r="F165" s="62">
        <f t="shared" si="2"/>
        <v>13.090188679245282</v>
      </c>
    </row>
    <row r="166" spans="1:6" x14ac:dyDescent="0.25">
      <c r="A166" s="85">
        <v>3223</v>
      </c>
      <c r="B166" s="81" t="s">
        <v>132</v>
      </c>
      <c r="C166" s="62">
        <v>0</v>
      </c>
      <c r="D166" s="62">
        <v>0</v>
      </c>
      <c r="E166" s="62">
        <v>0</v>
      </c>
      <c r="F166" s="62" t="e">
        <f t="shared" si="2"/>
        <v>#DIV/0!</v>
      </c>
    </row>
    <row r="167" spans="1:6" x14ac:dyDescent="0.25">
      <c r="A167" s="85">
        <v>3224</v>
      </c>
      <c r="B167" s="81" t="s">
        <v>133</v>
      </c>
      <c r="C167" s="62">
        <v>0</v>
      </c>
      <c r="D167" s="62">
        <v>0</v>
      </c>
      <c r="E167" s="62">
        <v>0</v>
      </c>
      <c r="F167" s="62" t="e">
        <f t="shared" si="2"/>
        <v>#DIV/0!</v>
      </c>
    </row>
    <row r="168" spans="1:6" x14ac:dyDescent="0.25">
      <c r="A168" s="85">
        <v>3225</v>
      </c>
      <c r="B168" s="81" t="s">
        <v>134</v>
      </c>
      <c r="C168" s="62">
        <v>1500</v>
      </c>
      <c r="D168" s="62">
        <v>1500</v>
      </c>
      <c r="E168" s="88">
        <v>776.75</v>
      </c>
      <c r="F168" s="62">
        <f t="shared" si="2"/>
        <v>51.783333333333339</v>
      </c>
    </row>
    <row r="169" spans="1:6" x14ac:dyDescent="0.25">
      <c r="A169" s="85">
        <v>3227</v>
      </c>
      <c r="B169" s="81" t="s">
        <v>165</v>
      </c>
      <c r="C169" s="62">
        <v>0</v>
      </c>
      <c r="D169" s="62">
        <v>0</v>
      </c>
      <c r="E169" s="88">
        <v>342.42</v>
      </c>
      <c r="F169" s="62" t="e">
        <f t="shared" si="2"/>
        <v>#DIV/0!</v>
      </c>
    </row>
    <row r="170" spans="1:6" x14ac:dyDescent="0.25">
      <c r="A170" s="42">
        <v>323</v>
      </c>
      <c r="B170" s="43" t="s">
        <v>55</v>
      </c>
      <c r="C170" s="62">
        <v>30810</v>
      </c>
      <c r="D170" s="62">
        <v>30810</v>
      </c>
      <c r="E170" s="88">
        <f>E179</f>
        <v>470</v>
      </c>
      <c r="F170" s="62">
        <f t="shared" si="2"/>
        <v>1.5254787406686141</v>
      </c>
    </row>
    <row r="171" spans="1:6" ht="15.75" customHeight="1" x14ac:dyDescent="0.25">
      <c r="A171" s="85">
        <v>3231</v>
      </c>
      <c r="B171" s="81" t="s">
        <v>135</v>
      </c>
      <c r="C171" s="62">
        <v>1650</v>
      </c>
      <c r="D171" s="62">
        <v>1650</v>
      </c>
      <c r="E171" s="62">
        <v>0</v>
      </c>
      <c r="F171" s="62">
        <f t="shared" si="2"/>
        <v>0</v>
      </c>
    </row>
    <row r="172" spans="1:6" x14ac:dyDescent="0.25">
      <c r="A172" s="85">
        <v>3232</v>
      </c>
      <c r="B172" s="81" t="s">
        <v>136</v>
      </c>
      <c r="C172" s="62">
        <v>1990</v>
      </c>
      <c r="D172" s="62">
        <v>1990</v>
      </c>
      <c r="E172" s="88">
        <v>0</v>
      </c>
      <c r="F172" s="62">
        <f t="shared" si="2"/>
        <v>0</v>
      </c>
    </row>
    <row r="173" spans="1:6" x14ac:dyDescent="0.25">
      <c r="A173" s="85">
        <v>3233</v>
      </c>
      <c r="B173" s="81" t="s">
        <v>166</v>
      </c>
      <c r="C173" s="62">
        <v>370</v>
      </c>
      <c r="D173" s="62">
        <v>370</v>
      </c>
      <c r="E173" s="62">
        <v>0</v>
      </c>
      <c r="F173" s="62">
        <f t="shared" si="2"/>
        <v>0</v>
      </c>
    </row>
    <row r="174" spans="1:6" x14ac:dyDescent="0.25">
      <c r="A174" s="85">
        <v>3234</v>
      </c>
      <c r="B174" s="82" t="s">
        <v>137</v>
      </c>
      <c r="C174" s="62">
        <v>0</v>
      </c>
      <c r="D174" s="62">
        <v>0</v>
      </c>
      <c r="E174" s="88">
        <v>0</v>
      </c>
      <c r="F174" s="62" t="e">
        <f t="shared" si="2"/>
        <v>#DIV/0!</v>
      </c>
    </row>
    <row r="175" spans="1:6" x14ac:dyDescent="0.25">
      <c r="A175" s="85">
        <v>3235</v>
      </c>
      <c r="B175" s="82" t="s">
        <v>152</v>
      </c>
      <c r="C175" s="62">
        <v>0</v>
      </c>
      <c r="D175" s="62">
        <v>0</v>
      </c>
      <c r="E175" s="62">
        <v>0</v>
      </c>
      <c r="F175" s="62" t="e">
        <f t="shared" si="2"/>
        <v>#DIV/0!</v>
      </c>
    </row>
    <row r="176" spans="1:6" x14ac:dyDescent="0.25">
      <c r="A176" s="85">
        <v>3236</v>
      </c>
      <c r="B176" s="82" t="s">
        <v>167</v>
      </c>
      <c r="C176" s="62">
        <v>0</v>
      </c>
      <c r="D176" s="62">
        <v>0</v>
      </c>
      <c r="E176" s="88">
        <v>0</v>
      </c>
      <c r="F176" s="62" t="e">
        <f t="shared" si="2"/>
        <v>#DIV/0!</v>
      </c>
    </row>
    <row r="177" spans="1:6" x14ac:dyDescent="0.25">
      <c r="A177" s="85">
        <v>3237</v>
      </c>
      <c r="B177" s="82" t="s">
        <v>138</v>
      </c>
      <c r="C177" s="62">
        <v>25800</v>
      </c>
      <c r="D177" s="62">
        <v>25800</v>
      </c>
      <c r="E177" s="62">
        <v>0</v>
      </c>
      <c r="F177" s="62">
        <f t="shared" si="2"/>
        <v>0</v>
      </c>
    </row>
    <row r="178" spans="1:6" x14ac:dyDescent="0.25">
      <c r="A178" s="85">
        <v>3238</v>
      </c>
      <c r="B178" s="82" t="s">
        <v>139</v>
      </c>
      <c r="C178" s="62">
        <v>0</v>
      </c>
      <c r="D178" s="62">
        <v>0</v>
      </c>
      <c r="E178" s="88">
        <v>0</v>
      </c>
      <c r="F178" s="62" t="e">
        <f t="shared" si="2"/>
        <v>#DIV/0!</v>
      </c>
    </row>
    <row r="179" spans="1:6" x14ac:dyDescent="0.25">
      <c r="A179" s="85">
        <v>3239</v>
      </c>
      <c r="B179" s="82" t="s">
        <v>140</v>
      </c>
      <c r="C179" s="62">
        <v>1000</v>
      </c>
      <c r="D179" s="62">
        <v>1000</v>
      </c>
      <c r="E179" s="88">
        <v>470</v>
      </c>
      <c r="F179" s="62">
        <f t="shared" si="2"/>
        <v>47</v>
      </c>
    </row>
    <row r="180" spans="1:6" ht="26.25" x14ac:dyDescent="0.25">
      <c r="A180" s="42">
        <v>324</v>
      </c>
      <c r="B180" s="43" t="s">
        <v>65</v>
      </c>
      <c r="C180" s="62">
        <v>0</v>
      </c>
      <c r="D180" s="62">
        <v>0</v>
      </c>
      <c r="E180" s="88">
        <v>0</v>
      </c>
      <c r="F180" s="62" t="e">
        <f t="shared" si="2"/>
        <v>#DIV/0!</v>
      </c>
    </row>
    <row r="181" spans="1:6" ht="23.25" x14ac:dyDescent="0.25">
      <c r="A181" s="85">
        <v>3241</v>
      </c>
      <c r="B181" s="82" t="s">
        <v>171</v>
      </c>
      <c r="C181" s="62">
        <v>0</v>
      </c>
      <c r="D181" s="62">
        <v>0</v>
      </c>
      <c r="E181" s="88">
        <v>0</v>
      </c>
      <c r="F181" s="62" t="e">
        <f t="shared" si="2"/>
        <v>#DIV/0!</v>
      </c>
    </row>
    <row r="182" spans="1:6" ht="26.25" x14ac:dyDescent="0.25">
      <c r="A182" s="42">
        <v>329</v>
      </c>
      <c r="B182" s="43" t="s">
        <v>56</v>
      </c>
      <c r="C182" s="62">
        <v>2020</v>
      </c>
      <c r="D182" s="62">
        <v>2020</v>
      </c>
      <c r="E182" s="88">
        <f>E186+E187+E189</f>
        <v>149.56</v>
      </c>
      <c r="F182" s="62">
        <f t="shared" si="2"/>
        <v>7.4039603960396034</v>
      </c>
    </row>
    <row r="183" spans="1:6" ht="23.25" x14ac:dyDescent="0.25">
      <c r="A183" s="85">
        <v>3291</v>
      </c>
      <c r="B183" s="82" t="s">
        <v>153</v>
      </c>
      <c r="C183" s="62">
        <v>0</v>
      </c>
      <c r="D183" s="62">
        <v>0</v>
      </c>
      <c r="E183" s="62">
        <v>0</v>
      </c>
      <c r="F183" s="62" t="e">
        <f t="shared" si="2"/>
        <v>#DIV/0!</v>
      </c>
    </row>
    <row r="184" spans="1:6" x14ac:dyDescent="0.25">
      <c r="A184" s="85">
        <v>3292</v>
      </c>
      <c r="B184" s="82" t="s">
        <v>141</v>
      </c>
      <c r="C184" s="62">
        <v>0</v>
      </c>
      <c r="D184" s="62">
        <v>0</v>
      </c>
      <c r="E184" s="62">
        <v>0</v>
      </c>
      <c r="F184" s="62" t="e">
        <f t="shared" si="2"/>
        <v>#DIV/0!</v>
      </c>
    </row>
    <row r="185" spans="1:6" ht="15.75" customHeight="1" x14ac:dyDescent="0.25">
      <c r="A185" s="85">
        <v>3293</v>
      </c>
      <c r="B185" s="82" t="s">
        <v>142</v>
      </c>
      <c r="C185" s="62">
        <v>670</v>
      </c>
      <c r="D185" s="62">
        <v>670</v>
      </c>
      <c r="E185" s="88">
        <v>0</v>
      </c>
      <c r="F185" s="62">
        <f t="shared" si="2"/>
        <v>0</v>
      </c>
    </row>
    <row r="186" spans="1:6" ht="15.75" customHeight="1" x14ac:dyDescent="0.25">
      <c r="A186" s="85">
        <v>3294</v>
      </c>
      <c r="B186" s="82" t="s">
        <v>143</v>
      </c>
      <c r="C186" s="62">
        <v>0</v>
      </c>
      <c r="D186" s="62">
        <v>0</v>
      </c>
      <c r="E186" s="88">
        <v>13.27</v>
      </c>
      <c r="F186" s="62" t="e">
        <f t="shared" si="2"/>
        <v>#DIV/0!</v>
      </c>
    </row>
    <row r="187" spans="1:6" x14ac:dyDescent="0.25">
      <c r="A187" s="85">
        <v>3295</v>
      </c>
      <c r="B187" s="82" t="s">
        <v>144</v>
      </c>
      <c r="C187" s="62">
        <v>0</v>
      </c>
      <c r="D187" s="62">
        <v>0</v>
      </c>
      <c r="E187" s="62"/>
      <c r="F187" s="62" t="e">
        <f t="shared" si="2"/>
        <v>#DIV/0!</v>
      </c>
    </row>
    <row r="188" spans="1:6" x14ac:dyDescent="0.25">
      <c r="A188" s="85">
        <v>3296</v>
      </c>
      <c r="B188" s="82" t="s">
        <v>145</v>
      </c>
      <c r="C188" s="62">
        <v>0</v>
      </c>
      <c r="D188" s="62">
        <v>0</v>
      </c>
      <c r="E188" s="88">
        <v>0</v>
      </c>
      <c r="F188" s="62" t="e">
        <f t="shared" si="2"/>
        <v>#DIV/0!</v>
      </c>
    </row>
    <row r="189" spans="1:6" x14ac:dyDescent="0.25">
      <c r="A189" s="85">
        <v>3299</v>
      </c>
      <c r="B189" s="82" t="s">
        <v>146</v>
      </c>
      <c r="C189" s="62">
        <v>1350</v>
      </c>
      <c r="D189" s="62">
        <v>1350</v>
      </c>
      <c r="E189" s="62">
        <v>136.29</v>
      </c>
      <c r="F189" s="62">
        <f t="shared" si="2"/>
        <v>10.095555555555555</v>
      </c>
    </row>
    <row r="190" spans="1:6" x14ac:dyDescent="0.25">
      <c r="A190" s="40">
        <v>34</v>
      </c>
      <c r="B190" s="41" t="s">
        <v>57</v>
      </c>
      <c r="C190" s="62">
        <v>530</v>
      </c>
      <c r="D190" s="62">
        <v>530</v>
      </c>
      <c r="E190" s="88">
        <v>41.57</v>
      </c>
      <c r="F190" s="62">
        <f t="shared" si="2"/>
        <v>7.8433962264150949</v>
      </c>
    </row>
    <row r="191" spans="1:6" x14ac:dyDescent="0.25">
      <c r="A191" s="42">
        <v>343</v>
      </c>
      <c r="B191" s="43" t="s">
        <v>58</v>
      </c>
      <c r="C191" s="62">
        <v>530</v>
      </c>
      <c r="D191" s="62">
        <v>530</v>
      </c>
      <c r="E191" s="88">
        <v>41.57</v>
      </c>
      <c r="F191" s="62">
        <f t="shared" si="2"/>
        <v>7.8433962264150949</v>
      </c>
    </row>
    <row r="192" spans="1:6" x14ac:dyDescent="0.25">
      <c r="A192" s="85">
        <v>3431</v>
      </c>
      <c r="B192" s="83" t="s">
        <v>147</v>
      </c>
      <c r="C192" s="62">
        <v>530</v>
      </c>
      <c r="D192" s="62">
        <v>530</v>
      </c>
      <c r="E192" s="62">
        <v>41.57</v>
      </c>
      <c r="F192" s="62">
        <f t="shared" si="2"/>
        <v>7.8433962264150949</v>
      </c>
    </row>
    <row r="193" spans="1:6" x14ac:dyDescent="0.25">
      <c r="A193" s="85">
        <v>3433</v>
      </c>
      <c r="B193" s="82" t="s">
        <v>148</v>
      </c>
      <c r="C193" s="62">
        <v>0</v>
      </c>
      <c r="D193" s="62">
        <v>0</v>
      </c>
      <c r="E193" s="88">
        <v>0</v>
      </c>
      <c r="F193" s="62" t="e">
        <f t="shared" si="2"/>
        <v>#DIV/0!</v>
      </c>
    </row>
    <row r="194" spans="1:6" ht="26.25" x14ac:dyDescent="0.25">
      <c r="A194" s="40">
        <v>4</v>
      </c>
      <c r="B194" s="41" t="s">
        <v>20</v>
      </c>
      <c r="C194" s="62">
        <v>9790</v>
      </c>
      <c r="D194" s="62">
        <v>9790</v>
      </c>
      <c r="E194" s="88">
        <v>0</v>
      </c>
      <c r="F194" s="62">
        <f t="shared" si="2"/>
        <v>0</v>
      </c>
    </row>
    <row r="195" spans="1:6" ht="39" x14ac:dyDescent="0.25">
      <c r="A195" s="40">
        <v>42</v>
      </c>
      <c r="B195" s="41" t="s">
        <v>43</v>
      </c>
      <c r="C195" s="62">
        <v>9790</v>
      </c>
      <c r="D195" s="62">
        <v>9790</v>
      </c>
      <c r="E195" s="88">
        <v>0</v>
      </c>
      <c r="F195" s="62">
        <f t="shared" si="2"/>
        <v>0</v>
      </c>
    </row>
    <row r="196" spans="1:6" x14ac:dyDescent="0.25">
      <c r="A196" s="42">
        <v>421</v>
      </c>
      <c r="B196" s="43" t="s">
        <v>61</v>
      </c>
      <c r="C196" s="62">
        <v>0</v>
      </c>
      <c r="D196" s="62">
        <v>0</v>
      </c>
      <c r="E196" s="88">
        <v>0</v>
      </c>
      <c r="F196" s="62" t="e">
        <f t="shared" si="2"/>
        <v>#DIV/0!</v>
      </c>
    </row>
    <row r="197" spans="1:6" x14ac:dyDescent="0.25">
      <c r="A197" s="85">
        <v>4212</v>
      </c>
      <c r="B197" s="93" t="s">
        <v>170</v>
      </c>
      <c r="C197" s="62">
        <v>0</v>
      </c>
      <c r="D197" s="62">
        <v>0</v>
      </c>
      <c r="E197" s="88">
        <v>0</v>
      </c>
      <c r="F197" s="62" t="e">
        <f t="shared" si="2"/>
        <v>#DIV/0!</v>
      </c>
    </row>
    <row r="198" spans="1:6" x14ac:dyDescent="0.25">
      <c r="A198" s="42">
        <v>422</v>
      </c>
      <c r="B198" s="43" t="s">
        <v>62</v>
      </c>
      <c r="C198" s="62">
        <v>9390</v>
      </c>
      <c r="D198" s="62">
        <v>9390</v>
      </c>
      <c r="E198" s="88">
        <v>0</v>
      </c>
      <c r="F198" s="62">
        <f t="shared" si="2"/>
        <v>0</v>
      </c>
    </row>
    <row r="199" spans="1:6" x14ac:dyDescent="0.25">
      <c r="A199" s="85">
        <v>4221</v>
      </c>
      <c r="B199" s="93" t="s">
        <v>161</v>
      </c>
      <c r="C199" s="62">
        <v>4990</v>
      </c>
      <c r="D199" s="62">
        <v>4990</v>
      </c>
      <c r="E199" s="88">
        <v>0</v>
      </c>
      <c r="F199" s="62">
        <f t="shared" si="2"/>
        <v>0</v>
      </c>
    </row>
    <row r="200" spans="1:6" x14ac:dyDescent="0.25">
      <c r="A200" s="85">
        <v>4226</v>
      </c>
      <c r="B200" s="93" t="s">
        <v>162</v>
      </c>
      <c r="C200" s="62">
        <v>0</v>
      </c>
      <c r="D200" s="62">
        <v>0</v>
      </c>
      <c r="E200" s="88">
        <v>0</v>
      </c>
      <c r="F200" s="62" t="e">
        <f t="shared" ref="F200:F263" si="3">E200/D200*100</f>
        <v>#DIV/0!</v>
      </c>
    </row>
    <row r="201" spans="1:6" ht="23.25" x14ac:dyDescent="0.25">
      <c r="A201" s="85">
        <v>4227</v>
      </c>
      <c r="B201" s="82" t="s">
        <v>156</v>
      </c>
      <c r="C201" s="62">
        <v>4400</v>
      </c>
      <c r="D201" s="62">
        <v>4400</v>
      </c>
      <c r="E201" s="88">
        <v>0</v>
      </c>
      <c r="F201" s="62">
        <f t="shared" si="3"/>
        <v>0</v>
      </c>
    </row>
    <row r="202" spans="1:6" ht="26.25" x14ac:dyDescent="0.25">
      <c r="A202" s="42">
        <v>424</v>
      </c>
      <c r="B202" s="43" t="s">
        <v>63</v>
      </c>
      <c r="C202" s="62">
        <v>400</v>
      </c>
      <c r="D202" s="62">
        <v>400</v>
      </c>
      <c r="E202" s="88">
        <v>0</v>
      </c>
      <c r="F202" s="62">
        <f t="shared" si="3"/>
        <v>0</v>
      </c>
    </row>
    <row r="203" spans="1:6" x14ac:dyDescent="0.25">
      <c r="A203" s="85">
        <v>4241</v>
      </c>
      <c r="B203" s="82" t="s">
        <v>169</v>
      </c>
      <c r="C203" s="62">
        <v>400</v>
      </c>
      <c r="D203" s="62">
        <v>400</v>
      </c>
      <c r="E203" s="88">
        <v>0</v>
      </c>
      <c r="F203" s="62">
        <f t="shared" si="3"/>
        <v>0</v>
      </c>
    </row>
    <row r="204" spans="1:6" x14ac:dyDescent="0.25">
      <c r="A204" s="52"/>
      <c r="B204" s="44" t="s">
        <v>74</v>
      </c>
      <c r="C204" s="90">
        <v>11470</v>
      </c>
      <c r="D204" s="90">
        <v>11470</v>
      </c>
      <c r="E204" s="90">
        <f>E205</f>
        <v>3296.6000000000004</v>
      </c>
      <c r="F204" s="62">
        <f t="shared" si="3"/>
        <v>28.741063644289454</v>
      </c>
    </row>
    <row r="205" spans="1:6" x14ac:dyDescent="0.25">
      <c r="A205" s="40">
        <v>3</v>
      </c>
      <c r="B205" s="41" t="s">
        <v>18</v>
      </c>
      <c r="C205" s="62">
        <v>11470</v>
      </c>
      <c r="D205" s="62">
        <v>11470</v>
      </c>
      <c r="E205" s="62">
        <f>E216</f>
        <v>3296.6000000000004</v>
      </c>
      <c r="F205" s="62">
        <f t="shared" si="3"/>
        <v>28.741063644289454</v>
      </c>
    </row>
    <row r="206" spans="1:6" x14ac:dyDescent="0.25">
      <c r="A206" s="40">
        <v>31</v>
      </c>
      <c r="B206" s="41" t="s">
        <v>19</v>
      </c>
      <c r="C206" s="62">
        <v>0</v>
      </c>
      <c r="D206" s="62">
        <v>0</v>
      </c>
      <c r="E206" s="62">
        <v>0</v>
      </c>
      <c r="F206" s="62" t="e">
        <f t="shared" si="3"/>
        <v>#DIV/0!</v>
      </c>
    </row>
    <row r="207" spans="1:6" x14ac:dyDescent="0.25">
      <c r="A207" s="42">
        <v>311</v>
      </c>
      <c r="B207" s="43" t="s">
        <v>50</v>
      </c>
      <c r="C207" s="62">
        <v>0</v>
      </c>
      <c r="D207" s="62">
        <v>0</v>
      </c>
      <c r="E207" s="62">
        <v>0</v>
      </c>
      <c r="F207" s="62" t="e">
        <f t="shared" si="3"/>
        <v>#DIV/0!</v>
      </c>
    </row>
    <row r="208" spans="1:6" x14ac:dyDescent="0.25">
      <c r="A208" s="84">
        <v>3111</v>
      </c>
      <c r="B208" s="80" t="s">
        <v>125</v>
      </c>
      <c r="C208" s="62">
        <v>0</v>
      </c>
      <c r="D208" s="62">
        <v>0</v>
      </c>
      <c r="E208" s="62">
        <v>0</v>
      </c>
      <c r="F208" s="62" t="e">
        <f t="shared" si="3"/>
        <v>#DIV/0!</v>
      </c>
    </row>
    <row r="209" spans="1:6" x14ac:dyDescent="0.25">
      <c r="A209" s="84">
        <v>3113</v>
      </c>
      <c r="B209" s="80" t="s">
        <v>149</v>
      </c>
      <c r="C209" s="62">
        <v>0</v>
      </c>
      <c r="D209" s="62">
        <v>0</v>
      </c>
      <c r="E209" s="62">
        <v>0</v>
      </c>
      <c r="F209" s="62" t="e">
        <f t="shared" si="3"/>
        <v>#DIV/0!</v>
      </c>
    </row>
    <row r="210" spans="1:6" x14ac:dyDescent="0.25">
      <c r="A210" s="84">
        <v>3114</v>
      </c>
      <c r="B210" s="80" t="s">
        <v>150</v>
      </c>
      <c r="C210" s="62">
        <v>0</v>
      </c>
      <c r="D210" s="62">
        <v>0</v>
      </c>
      <c r="E210" s="62">
        <v>0</v>
      </c>
      <c r="F210" s="62" t="e">
        <f t="shared" si="3"/>
        <v>#DIV/0!</v>
      </c>
    </row>
    <row r="211" spans="1:6" x14ac:dyDescent="0.25">
      <c r="A211" s="42">
        <v>312</v>
      </c>
      <c r="B211" s="43" t="s">
        <v>51</v>
      </c>
      <c r="C211" s="62">
        <v>0</v>
      </c>
      <c r="D211" s="62">
        <v>0</v>
      </c>
      <c r="E211" s="62">
        <v>0</v>
      </c>
      <c r="F211" s="62" t="e">
        <f t="shared" si="3"/>
        <v>#DIV/0!</v>
      </c>
    </row>
    <row r="212" spans="1:6" x14ac:dyDescent="0.25">
      <c r="A212" s="84">
        <v>3121</v>
      </c>
      <c r="B212" s="80" t="s">
        <v>51</v>
      </c>
      <c r="C212" s="62">
        <v>0</v>
      </c>
      <c r="D212" s="62">
        <v>0</v>
      </c>
      <c r="E212" s="62">
        <v>0</v>
      </c>
      <c r="F212" s="62" t="e">
        <f t="shared" si="3"/>
        <v>#DIV/0!</v>
      </c>
    </row>
    <row r="213" spans="1:6" x14ac:dyDescent="0.25">
      <c r="A213" s="42">
        <v>313</v>
      </c>
      <c r="B213" s="43" t="s">
        <v>52</v>
      </c>
      <c r="C213" s="62">
        <v>0</v>
      </c>
      <c r="D213" s="62">
        <v>0</v>
      </c>
      <c r="E213" s="62">
        <v>0</v>
      </c>
      <c r="F213" s="62" t="e">
        <f t="shared" si="3"/>
        <v>#DIV/0!</v>
      </c>
    </row>
    <row r="214" spans="1:6" x14ac:dyDescent="0.25">
      <c r="A214" s="84">
        <v>3132</v>
      </c>
      <c r="B214" s="80" t="s">
        <v>126</v>
      </c>
      <c r="C214" s="62">
        <v>0</v>
      </c>
      <c r="D214" s="62">
        <v>0</v>
      </c>
      <c r="E214" s="62">
        <v>0</v>
      </c>
      <c r="F214" s="62" t="e">
        <f t="shared" si="3"/>
        <v>#DIV/0!</v>
      </c>
    </row>
    <row r="215" spans="1:6" ht="22.5" x14ac:dyDescent="0.25">
      <c r="A215" s="84">
        <v>3133</v>
      </c>
      <c r="B215" s="80" t="s">
        <v>151</v>
      </c>
      <c r="C215" s="62">
        <v>0</v>
      </c>
      <c r="D215" s="62">
        <v>0</v>
      </c>
      <c r="E215" s="62">
        <v>0</v>
      </c>
      <c r="F215" s="62" t="e">
        <f t="shared" si="3"/>
        <v>#DIV/0!</v>
      </c>
    </row>
    <row r="216" spans="1:6" x14ac:dyDescent="0.25">
      <c r="A216" s="40">
        <v>32</v>
      </c>
      <c r="B216" s="41" t="s">
        <v>31</v>
      </c>
      <c r="C216" s="62">
        <v>11470</v>
      </c>
      <c r="D216" s="62">
        <v>11470</v>
      </c>
      <c r="E216" s="62">
        <f>E217+E228+E240</f>
        <v>3296.6000000000004</v>
      </c>
      <c r="F216" s="62">
        <f t="shared" si="3"/>
        <v>28.741063644289454</v>
      </c>
    </row>
    <row r="217" spans="1:6" x14ac:dyDescent="0.25">
      <c r="A217" s="42">
        <v>321</v>
      </c>
      <c r="B217" s="43" t="s">
        <v>53</v>
      </c>
      <c r="C217" s="62">
        <v>130</v>
      </c>
      <c r="D217" s="62">
        <v>130</v>
      </c>
      <c r="E217" s="62">
        <f>E218</f>
        <v>112.7</v>
      </c>
      <c r="F217" s="62">
        <f t="shared" si="3"/>
        <v>86.692307692307693</v>
      </c>
    </row>
    <row r="218" spans="1:6" x14ac:dyDescent="0.25">
      <c r="A218" s="84">
        <v>3211</v>
      </c>
      <c r="B218" s="80" t="s">
        <v>127</v>
      </c>
      <c r="C218" s="62">
        <v>130</v>
      </c>
      <c r="D218" s="62">
        <v>130</v>
      </c>
      <c r="E218" s="62">
        <f>53.1+59.6</f>
        <v>112.7</v>
      </c>
      <c r="F218" s="62">
        <f t="shared" si="3"/>
        <v>86.692307692307693</v>
      </c>
    </row>
    <row r="219" spans="1:6" x14ac:dyDescent="0.25">
      <c r="A219" s="85">
        <v>3212</v>
      </c>
      <c r="B219" s="81" t="s">
        <v>128</v>
      </c>
      <c r="C219" s="62">
        <v>0</v>
      </c>
      <c r="D219" s="62">
        <v>0</v>
      </c>
      <c r="E219" s="88">
        <v>0</v>
      </c>
      <c r="F219" s="62" t="e">
        <f t="shared" si="3"/>
        <v>#DIV/0!</v>
      </c>
    </row>
    <row r="220" spans="1:6" x14ac:dyDescent="0.25">
      <c r="A220" s="85">
        <v>3213</v>
      </c>
      <c r="B220" s="81" t="s">
        <v>129</v>
      </c>
      <c r="C220" s="62">
        <v>0</v>
      </c>
      <c r="D220" s="62">
        <v>0</v>
      </c>
      <c r="E220" s="88">
        <v>0</v>
      </c>
      <c r="F220" s="62" t="e">
        <f t="shared" si="3"/>
        <v>#DIV/0!</v>
      </c>
    </row>
    <row r="221" spans="1:6" x14ac:dyDescent="0.25">
      <c r="A221" s="42">
        <v>322</v>
      </c>
      <c r="B221" s="43" t="s">
        <v>54</v>
      </c>
      <c r="C221" s="62">
        <v>70</v>
      </c>
      <c r="D221" s="62">
        <v>70</v>
      </c>
      <c r="E221" s="88">
        <v>0</v>
      </c>
      <c r="F221" s="62">
        <f t="shared" si="3"/>
        <v>0</v>
      </c>
    </row>
    <row r="222" spans="1:6" x14ac:dyDescent="0.25">
      <c r="A222" s="85">
        <v>3221</v>
      </c>
      <c r="B222" s="81" t="s">
        <v>130</v>
      </c>
      <c r="C222" s="62">
        <v>70</v>
      </c>
      <c r="D222" s="62">
        <v>70</v>
      </c>
      <c r="E222" s="88">
        <v>0</v>
      </c>
      <c r="F222" s="62">
        <f t="shared" si="3"/>
        <v>0</v>
      </c>
    </row>
    <row r="223" spans="1:6" x14ac:dyDescent="0.25">
      <c r="A223" s="85">
        <v>3222</v>
      </c>
      <c r="B223" s="81" t="s">
        <v>131</v>
      </c>
      <c r="C223" s="62">
        <v>0</v>
      </c>
      <c r="D223" s="62">
        <v>0</v>
      </c>
      <c r="E223" s="88">
        <v>0</v>
      </c>
      <c r="F223" s="62" t="e">
        <f t="shared" si="3"/>
        <v>#DIV/0!</v>
      </c>
    </row>
    <row r="224" spans="1:6" x14ac:dyDescent="0.25">
      <c r="A224" s="85">
        <v>3223</v>
      </c>
      <c r="B224" s="81" t="s">
        <v>132</v>
      </c>
      <c r="C224" s="62">
        <v>0</v>
      </c>
      <c r="D224" s="62">
        <v>0</v>
      </c>
      <c r="E224" s="88">
        <v>0</v>
      </c>
      <c r="F224" s="62" t="e">
        <f t="shared" si="3"/>
        <v>#DIV/0!</v>
      </c>
    </row>
    <row r="225" spans="1:6" x14ac:dyDescent="0.25">
      <c r="A225" s="85">
        <v>3224</v>
      </c>
      <c r="B225" s="81" t="s">
        <v>133</v>
      </c>
      <c r="C225" s="62">
        <v>0</v>
      </c>
      <c r="D225" s="62">
        <v>0</v>
      </c>
      <c r="E225" s="88">
        <v>0</v>
      </c>
      <c r="F225" s="62" t="e">
        <f t="shared" si="3"/>
        <v>#DIV/0!</v>
      </c>
    </row>
    <row r="226" spans="1:6" x14ac:dyDescent="0.25">
      <c r="A226" s="85">
        <v>3225</v>
      </c>
      <c r="B226" s="81" t="s">
        <v>134</v>
      </c>
      <c r="C226" s="62">
        <v>0</v>
      </c>
      <c r="D226" s="62">
        <v>0</v>
      </c>
      <c r="E226" s="88">
        <v>0</v>
      </c>
      <c r="F226" s="62" t="e">
        <f t="shared" si="3"/>
        <v>#DIV/0!</v>
      </c>
    </row>
    <row r="227" spans="1:6" x14ac:dyDescent="0.25">
      <c r="A227" s="85">
        <v>3227</v>
      </c>
      <c r="B227" s="81" t="s">
        <v>165</v>
      </c>
      <c r="C227" s="62">
        <v>0</v>
      </c>
      <c r="D227" s="62">
        <v>0</v>
      </c>
      <c r="E227" s="88">
        <v>0</v>
      </c>
      <c r="F227" s="62" t="e">
        <f t="shared" si="3"/>
        <v>#DIV/0!</v>
      </c>
    </row>
    <row r="228" spans="1:6" x14ac:dyDescent="0.25">
      <c r="A228" s="42">
        <v>323</v>
      </c>
      <c r="B228" s="43" t="s">
        <v>55</v>
      </c>
      <c r="C228" s="62">
        <v>7880</v>
      </c>
      <c r="D228" s="62">
        <v>7880</v>
      </c>
      <c r="E228" s="62">
        <f>E229</f>
        <v>1720</v>
      </c>
      <c r="F228" s="62">
        <f t="shared" si="3"/>
        <v>21.82741116751269</v>
      </c>
    </row>
    <row r="229" spans="1:6" ht="15.75" customHeight="1" x14ac:dyDescent="0.25">
      <c r="A229" s="85">
        <v>3231</v>
      </c>
      <c r="B229" s="81" t="s">
        <v>135</v>
      </c>
      <c r="C229" s="62">
        <v>7880</v>
      </c>
      <c r="D229" s="62">
        <v>7880</v>
      </c>
      <c r="E229" s="62">
        <v>1720</v>
      </c>
      <c r="F229" s="62">
        <f t="shared" si="3"/>
        <v>21.82741116751269</v>
      </c>
    </row>
    <row r="230" spans="1:6" x14ac:dyDescent="0.25">
      <c r="A230" s="85">
        <v>3232</v>
      </c>
      <c r="B230" s="81" t="s">
        <v>136</v>
      </c>
      <c r="C230" s="62">
        <v>0</v>
      </c>
      <c r="D230" s="62">
        <v>0</v>
      </c>
      <c r="E230" s="88">
        <v>0</v>
      </c>
      <c r="F230" s="62" t="e">
        <f t="shared" si="3"/>
        <v>#DIV/0!</v>
      </c>
    </row>
    <row r="231" spans="1:6" x14ac:dyDescent="0.25">
      <c r="A231" s="85">
        <v>3233</v>
      </c>
      <c r="B231" s="81" t="s">
        <v>166</v>
      </c>
      <c r="C231" s="62">
        <v>0</v>
      </c>
      <c r="D231" s="62">
        <v>0</v>
      </c>
      <c r="E231" s="88">
        <v>0</v>
      </c>
      <c r="F231" s="62" t="e">
        <f t="shared" si="3"/>
        <v>#DIV/0!</v>
      </c>
    </row>
    <row r="232" spans="1:6" x14ac:dyDescent="0.25">
      <c r="A232" s="85">
        <v>3234</v>
      </c>
      <c r="B232" s="82" t="s">
        <v>137</v>
      </c>
      <c r="C232" s="62">
        <v>0</v>
      </c>
      <c r="D232" s="62">
        <v>0</v>
      </c>
      <c r="E232" s="88">
        <v>0</v>
      </c>
      <c r="F232" s="62" t="e">
        <f t="shared" si="3"/>
        <v>#DIV/0!</v>
      </c>
    </row>
    <row r="233" spans="1:6" x14ac:dyDescent="0.25">
      <c r="A233" s="85">
        <v>3235</v>
      </c>
      <c r="B233" s="82" t="s">
        <v>152</v>
      </c>
      <c r="C233" s="62">
        <v>0</v>
      </c>
      <c r="D233" s="62">
        <v>0</v>
      </c>
      <c r="E233" s="88">
        <v>0</v>
      </c>
      <c r="F233" s="62" t="e">
        <f t="shared" si="3"/>
        <v>#DIV/0!</v>
      </c>
    </row>
    <row r="234" spans="1:6" x14ac:dyDescent="0.25">
      <c r="A234" s="85">
        <v>3236</v>
      </c>
      <c r="B234" s="82" t="s">
        <v>167</v>
      </c>
      <c r="C234" s="62">
        <v>0</v>
      </c>
      <c r="D234" s="62">
        <v>0</v>
      </c>
      <c r="E234" s="88">
        <v>0</v>
      </c>
      <c r="F234" s="62" t="e">
        <f t="shared" si="3"/>
        <v>#DIV/0!</v>
      </c>
    </row>
    <row r="235" spans="1:6" x14ac:dyDescent="0.25">
      <c r="A235" s="85">
        <v>3237</v>
      </c>
      <c r="B235" s="82" t="s">
        <v>138</v>
      </c>
      <c r="C235" s="62">
        <v>0</v>
      </c>
      <c r="D235" s="62">
        <v>0</v>
      </c>
      <c r="E235" s="88">
        <v>0</v>
      </c>
      <c r="F235" s="62" t="e">
        <f t="shared" si="3"/>
        <v>#DIV/0!</v>
      </c>
    </row>
    <row r="236" spans="1:6" x14ac:dyDescent="0.25">
      <c r="A236" s="85">
        <v>3238</v>
      </c>
      <c r="B236" s="82" t="s">
        <v>139</v>
      </c>
      <c r="C236" s="62">
        <v>0</v>
      </c>
      <c r="D236" s="62">
        <v>0</v>
      </c>
      <c r="E236" s="88">
        <v>0</v>
      </c>
      <c r="F236" s="62" t="e">
        <f t="shared" si="3"/>
        <v>#DIV/0!</v>
      </c>
    </row>
    <row r="237" spans="1:6" x14ac:dyDescent="0.25">
      <c r="A237" s="85">
        <v>3239</v>
      </c>
      <c r="B237" s="82" t="s">
        <v>140</v>
      </c>
      <c r="C237" s="62">
        <v>0</v>
      </c>
      <c r="D237" s="62">
        <v>0</v>
      </c>
      <c r="E237" s="88">
        <v>0</v>
      </c>
      <c r="F237" s="62" t="e">
        <f t="shared" si="3"/>
        <v>#DIV/0!</v>
      </c>
    </row>
    <row r="238" spans="1:6" ht="26.25" x14ac:dyDescent="0.25">
      <c r="A238" s="42">
        <v>324</v>
      </c>
      <c r="B238" s="43" t="s">
        <v>65</v>
      </c>
      <c r="C238" s="62">
        <v>0</v>
      </c>
      <c r="D238" s="62">
        <v>0</v>
      </c>
      <c r="E238" s="88">
        <v>0</v>
      </c>
      <c r="F238" s="62" t="e">
        <f t="shared" si="3"/>
        <v>#DIV/0!</v>
      </c>
    </row>
    <row r="239" spans="1:6" ht="23.25" x14ac:dyDescent="0.25">
      <c r="A239" s="85">
        <v>3241</v>
      </c>
      <c r="B239" s="82" t="s">
        <v>171</v>
      </c>
      <c r="C239" s="62">
        <v>0</v>
      </c>
      <c r="D239" s="62">
        <v>0</v>
      </c>
      <c r="E239" s="88">
        <v>0</v>
      </c>
      <c r="F239" s="62" t="e">
        <f t="shared" si="3"/>
        <v>#DIV/0!</v>
      </c>
    </row>
    <row r="240" spans="1:6" ht="26.25" x14ac:dyDescent="0.25">
      <c r="A240" s="42">
        <v>329</v>
      </c>
      <c r="B240" s="43" t="s">
        <v>56</v>
      </c>
      <c r="C240" s="62">
        <v>3390</v>
      </c>
      <c r="D240" s="62">
        <v>3390</v>
      </c>
      <c r="E240" s="62">
        <f>E247</f>
        <v>1463.9</v>
      </c>
      <c r="F240" s="62">
        <f t="shared" si="3"/>
        <v>43.182890855457231</v>
      </c>
    </row>
    <row r="241" spans="1:6" ht="23.25" x14ac:dyDescent="0.25">
      <c r="A241" s="85">
        <v>3291</v>
      </c>
      <c r="B241" s="82" t="s">
        <v>153</v>
      </c>
      <c r="C241" s="62">
        <v>70</v>
      </c>
      <c r="D241" s="62">
        <v>70</v>
      </c>
      <c r="E241" s="62">
        <v>0</v>
      </c>
      <c r="F241" s="62">
        <f t="shared" si="3"/>
        <v>0</v>
      </c>
    </row>
    <row r="242" spans="1:6" x14ac:dyDescent="0.25">
      <c r="A242" s="85">
        <v>3292</v>
      </c>
      <c r="B242" s="82" t="s">
        <v>141</v>
      </c>
      <c r="C242" s="62">
        <v>3320</v>
      </c>
      <c r="D242" s="62">
        <v>3320</v>
      </c>
      <c r="E242" s="62">
        <v>0</v>
      </c>
      <c r="F242" s="62">
        <f t="shared" si="3"/>
        <v>0</v>
      </c>
    </row>
    <row r="243" spans="1:6" ht="15.75" customHeight="1" x14ac:dyDescent="0.25">
      <c r="A243" s="85">
        <v>3293</v>
      </c>
      <c r="B243" s="82" t="s">
        <v>142</v>
      </c>
      <c r="C243" s="62">
        <v>0</v>
      </c>
      <c r="D243" s="62">
        <v>0</v>
      </c>
      <c r="E243" s="62">
        <v>0</v>
      </c>
      <c r="F243" s="62" t="e">
        <f t="shared" si="3"/>
        <v>#DIV/0!</v>
      </c>
    </row>
    <row r="244" spans="1:6" ht="15.75" customHeight="1" x14ac:dyDescent="0.25">
      <c r="A244" s="85">
        <v>3294</v>
      </c>
      <c r="B244" s="82" t="s">
        <v>143</v>
      </c>
      <c r="C244" s="62">
        <v>0</v>
      </c>
      <c r="D244" s="62">
        <v>0</v>
      </c>
      <c r="E244" s="62">
        <v>0</v>
      </c>
      <c r="F244" s="62" t="e">
        <f t="shared" si="3"/>
        <v>#DIV/0!</v>
      </c>
    </row>
    <row r="245" spans="1:6" x14ac:dyDescent="0.25">
      <c r="A245" s="85">
        <v>3295</v>
      </c>
      <c r="B245" s="82" t="s">
        <v>144</v>
      </c>
      <c r="C245" s="62">
        <v>0</v>
      </c>
      <c r="D245" s="62">
        <v>0</v>
      </c>
      <c r="E245" s="62">
        <v>0</v>
      </c>
      <c r="F245" s="62" t="e">
        <f t="shared" si="3"/>
        <v>#DIV/0!</v>
      </c>
    </row>
    <row r="246" spans="1:6" x14ac:dyDescent="0.25">
      <c r="A246" s="85">
        <v>3296</v>
      </c>
      <c r="B246" s="82" t="s">
        <v>145</v>
      </c>
      <c r="C246" s="62">
        <v>0</v>
      </c>
      <c r="D246" s="62">
        <v>0</v>
      </c>
      <c r="E246" s="62">
        <v>0</v>
      </c>
      <c r="F246" s="62" t="e">
        <f t="shared" si="3"/>
        <v>#DIV/0!</v>
      </c>
    </row>
    <row r="247" spans="1:6" x14ac:dyDescent="0.25">
      <c r="A247" s="85">
        <v>3299</v>
      </c>
      <c r="B247" s="82" t="s">
        <v>146</v>
      </c>
      <c r="C247" s="62">
        <v>0</v>
      </c>
      <c r="D247" s="62">
        <v>0</v>
      </c>
      <c r="E247" s="62">
        <v>1463.9</v>
      </c>
      <c r="F247" s="62" t="e">
        <f t="shared" si="3"/>
        <v>#DIV/0!</v>
      </c>
    </row>
    <row r="248" spans="1:6" x14ac:dyDescent="0.25">
      <c r="A248" s="40">
        <v>34</v>
      </c>
      <c r="B248" s="41" t="s">
        <v>57</v>
      </c>
      <c r="C248" s="62">
        <v>0</v>
      </c>
      <c r="D248" s="62">
        <v>0</v>
      </c>
      <c r="E248" s="62">
        <v>0</v>
      </c>
      <c r="F248" s="62" t="e">
        <f t="shared" si="3"/>
        <v>#DIV/0!</v>
      </c>
    </row>
    <row r="249" spans="1:6" x14ac:dyDescent="0.25">
      <c r="A249" s="42">
        <v>343</v>
      </c>
      <c r="B249" s="43" t="s">
        <v>58</v>
      </c>
      <c r="C249" s="62">
        <v>0</v>
      </c>
      <c r="D249" s="62">
        <v>0</v>
      </c>
      <c r="E249" s="62">
        <v>0</v>
      </c>
      <c r="F249" s="62" t="e">
        <f t="shared" si="3"/>
        <v>#DIV/0!</v>
      </c>
    </row>
    <row r="250" spans="1:6" x14ac:dyDescent="0.25">
      <c r="A250" s="85">
        <v>3431</v>
      </c>
      <c r="B250" s="83" t="s">
        <v>147</v>
      </c>
      <c r="C250" s="62">
        <v>0</v>
      </c>
      <c r="D250" s="62">
        <v>0</v>
      </c>
      <c r="E250" s="62">
        <v>0</v>
      </c>
      <c r="F250" s="62" t="e">
        <f t="shared" si="3"/>
        <v>#DIV/0!</v>
      </c>
    </row>
    <row r="251" spans="1:6" x14ac:dyDescent="0.25">
      <c r="A251" s="85">
        <v>3433</v>
      </c>
      <c r="B251" s="82" t="s">
        <v>148</v>
      </c>
      <c r="C251" s="62">
        <v>0</v>
      </c>
      <c r="D251" s="62">
        <v>0</v>
      </c>
      <c r="E251" s="62">
        <v>0</v>
      </c>
      <c r="F251" s="62" t="e">
        <f t="shared" si="3"/>
        <v>#DIV/0!</v>
      </c>
    </row>
    <row r="252" spans="1:6" ht="26.25" x14ac:dyDescent="0.25">
      <c r="A252" s="40">
        <v>4</v>
      </c>
      <c r="B252" s="41" t="s">
        <v>20</v>
      </c>
      <c r="C252" s="62">
        <v>0</v>
      </c>
      <c r="D252" s="62">
        <v>0</v>
      </c>
      <c r="E252" s="62">
        <v>0</v>
      </c>
      <c r="F252" s="62" t="e">
        <f t="shared" si="3"/>
        <v>#DIV/0!</v>
      </c>
    </row>
    <row r="253" spans="1:6" ht="39" x14ac:dyDescent="0.25">
      <c r="A253" s="40">
        <v>42</v>
      </c>
      <c r="B253" s="41" t="s">
        <v>43</v>
      </c>
      <c r="C253" s="62">
        <v>0</v>
      </c>
      <c r="D253" s="62">
        <v>0</v>
      </c>
      <c r="E253" s="62">
        <v>0</v>
      </c>
      <c r="F253" s="62" t="e">
        <f t="shared" si="3"/>
        <v>#DIV/0!</v>
      </c>
    </row>
    <row r="254" spans="1:6" x14ac:dyDescent="0.25">
      <c r="A254" s="42">
        <v>421</v>
      </c>
      <c r="B254" s="43" t="s">
        <v>61</v>
      </c>
      <c r="C254" s="62">
        <v>0</v>
      </c>
      <c r="D254" s="62">
        <v>0</v>
      </c>
      <c r="E254" s="62">
        <v>0</v>
      </c>
      <c r="F254" s="62" t="e">
        <f t="shared" si="3"/>
        <v>#DIV/0!</v>
      </c>
    </row>
    <row r="255" spans="1:6" x14ac:dyDescent="0.25">
      <c r="A255" s="85">
        <v>4212</v>
      </c>
      <c r="B255" s="93" t="s">
        <v>170</v>
      </c>
      <c r="C255" s="62">
        <v>0</v>
      </c>
      <c r="D255" s="62">
        <v>0</v>
      </c>
      <c r="E255" s="62">
        <v>0</v>
      </c>
      <c r="F255" s="62" t="e">
        <f t="shared" si="3"/>
        <v>#DIV/0!</v>
      </c>
    </row>
    <row r="256" spans="1:6" x14ac:dyDescent="0.25">
      <c r="A256" s="42">
        <v>422</v>
      </c>
      <c r="B256" s="43" t="s">
        <v>62</v>
      </c>
      <c r="C256" s="62">
        <v>0</v>
      </c>
      <c r="D256" s="62">
        <v>0</v>
      </c>
      <c r="E256" s="62">
        <v>0</v>
      </c>
      <c r="F256" s="62" t="e">
        <f t="shared" si="3"/>
        <v>#DIV/0!</v>
      </c>
    </row>
    <row r="257" spans="1:6" x14ac:dyDescent="0.25">
      <c r="A257" s="85">
        <v>4221</v>
      </c>
      <c r="B257" s="93" t="s">
        <v>161</v>
      </c>
      <c r="C257" s="62">
        <v>0</v>
      </c>
      <c r="D257" s="62">
        <v>0</v>
      </c>
      <c r="E257" s="62">
        <v>0</v>
      </c>
      <c r="F257" s="62" t="e">
        <f t="shared" si="3"/>
        <v>#DIV/0!</v>
      </c>
    </row>
    <row r="258" spans="1:6" x14ac:dyDescent="0.25">
      <c r="A258" s="85">
        <v>4226</v>
      </c>
      <c r="B258" s="93" t="s">
        <v>162</v>
      </c>
      <c r="C258" s="62">
        <v>0</v>
      </c>
      <c r="D258" s="62">
        <v>0</v>
      </c>
      <c r="E258" s="62">
        <v>0</v>
      </c>
      <c r="F258" s="62" t="e">
        <f t="shared" si="3"/>
        <v>#DIV/0!</v>
      </c>
    </row>
    <row r="259" spans="1:6" ht="23.25" x14ac:dyDescent="0.25">
      <c r="A259" s="85">
        <v>4227</v>
      </c>
      <c r="B259" s="82" t="s">
        <v>156</v>
      </c>
      <c r="C259" s="62">
        <v>0</v>
      </c>
      <c r="D259" s="62">
        <v>0</v>
      </c>
      <c r="E259" s="62">
        <v>0</v>
      </c>
      <c r="F259" s="62" t="e">
        <f t="shared" si="3"/>
        <v>#DIV/0!</v>
      </c>
    </row>
    <row r="260" spans="1:6" ht="26.25" x14ac:dyDescent="0.25">
      <c r="A260" s="42">
        <v>424</v>
      </c>
      <c r="B260" s="43" t="s">
        <v>63</v>
      </c>
      <c r="C260" s="62">
        <v>0</v>
      </c>
      <c r="D260" s="62">
        <v>0</v>
      </c>
      <c r="E260" s="62">
        <v>0</v>
      </c>
      <c r="F260" s="62" t="e">
        <f t="shared" si="3"/>
        <v>#DIV/0!</v>
      </c>
    </row>
    <row r="261" spans="1:6" x14ac:dyDescent="0.25">
      <c r="A261" s="85">
        <v>4241</v>
      </c>
      <c r="B261" s="82" t="s">
        <v>169</v>
      </c>
      <c r="C261" s="62">
        <v>0</v>
      </c>
      <c r="D261" s="62">
        <v>0</v>
      </c>
      <c r="E261" s="62">
        <v>0</v>
      </c>
      <c r="F261" s="62" t="e">
        <f t="shared" si="3"/>
        <v>#DIV/0!</v>
      </c>
    </row>
    <row r="262" spans="1:6" x14ac:dyDescent="0.25">
      <c r="A262" s="52"/>
      <c r="B262" s="44" t="s">
        <v>75</v>
      </c>
      <c r="C262" s="90">
        <v>970480</v>
      </c>
      <c r="D262" s="90">
        <v>970480</v>
      </c>
      <c r="E262" s="90">
        <f>E263</f>
        <v>544512.05000000005</v>
      </c>
      <c r="F262" s="62">
        <f t="shared" si="3"/>
        <v>56.107498351331309</v>
      </c>
    </row>
    <row r="263" spans="1:6" x14ac:dyDescent="0.25">
      <c r="A263" s="40">
        <v>3</v>
      </c>
      <c r="B263" s="41" t="s">
        <v>18</v>
      </c>
      <c r="C263" s="62">
        <v>970480</v>
      </c>
      <c r="D263" s="62">
        <v>970480</v>
      </c>
      <c r="E263" s="62">
        <f>E264+E274+E306+E310</f>
        <v>544512.05000000005</v>
      </c>
      <c r="F263" s="62">
        <f t="shared" si="3"/>
        <v>56.107498351331309</v>
      </c>
    </row>
    <row r="264" spans="1:6" x14ac:dyDescent="0.25">
      <c r="A264" s="40">
        <v>31</v>
      </c>
      <c r="B264" s="41" t="s">
        <v>19</v>
      </c>
      <c r="C264" s="62">
        <v>966560</v>
      </c>
      <c r="D264" s="62">
        <v>966560</v>
      </c>
      <c r="E264" s="62">
        <f>E265+E269+E271</f>
        <v>538706.30999999994</v>
      </c>
      <c r="F264" s="62">
        <f t="shared" ref="F264:F327" si="4">E264/D264*100</f>
        <v>55.734388967058422</v>
      </c>
    </row>
    <row r="265" spans="1:6" x14ac:dyDescent="0.25">
      <c r="A265" s="42">
        <v>311</v>
      </c>
      <c r="B265" s="43" t="s">
        <v>50</v>
      </c>
      <c r="C265" s="62">
        <v>797480</v>
      </c>
      <c r="D265" s="62">
        <v>797480</v>
      </c>
      <c r="E265" s="62">
        <f>E266+E267+E268</f>
        <v>447675.32999999996</v>
      </c>
      <c r="F265" s="62">
        <f t="shared" si="4"/>
        <v>56.136245423082713</v>
      </c>
    </row>
    <row r="266" spans="1:6" x14ac:dyDescent="0.25">
      <c r="A266" s="84">
        <v>3111</v>
      </c>
      <c r="B266" s="80" t="s">
        <v>125</v>
      </c>
      <c r="C266" s="62">
        <v>797480</v>
      </c>
      <c r="D266" s="62">
        <v>797480</v>
      </c>
      <c r="E266" s="62">
        <f>387242.42+21378.74+12665.2+5916.37+461.35</f>
        <v>427664.07999999996</v>
      </c>
      <c r="F266" s="62">
        <f t="shared" si="4"/>
        <v>53.626934844760989</v>
      </c>
    </row>
    <row r="267" spans="1:6" x14ac:dyDescent="0.25">
      <c r="A267" s="84">
        <v>3113</v>
      </c>
      <c r="B267" s="80" t="s">
        <v>149</v>
      </c>
      <c r="C267" s="62">
        <v>0</v>
      </c>
      <c r="D267" s="62">
        <v>0</v>
      </c>
      <c r="E267" s="62">
        <v>15570.54</v>
      </c>
      <c r="F267" s="62" t="e">
        <f t="shared" si="4"/>
        <v>#DIV/0!</v>
      </c>
    </row>
    <row r="268" spans="1:6" x14ac:dyDescent="0.25">
      <c r="A268" s="84">
        <v>3114</v>
      </c>
      <c r="B268" s="80" t="s">
        <v>150</v>
      </c>
      <c r="C268" s="62">
        <v>0</v>
      </c>
      <c r="D268" s="62">
        <v>0</v>
      </c>
      <c r="E268" s="62">
        <v>4440.71</v>
      </c>
      <c r="F268" s="62" t="e">
        <f t="shared" si="4"/>
        <v>#DIV/0!</v>
      </c>
    </row>
    <row r="269" spans="1:6" x14ac:dyDescent="0.25">
      <c r="A269" s="42">
        <v>312</v>
      </c>
      <c r="B269" s="43" t="s">
        <v>51</v>
      </c>
      <c r="C269" s="62">
        <v>29080</v>
      </c>
      <c r="D269" s="62">
        <v>29080</v>
      </c>
      <c r="E269" s="62">
        <f>E270</f>
        <v>17161.38</v>
      </c>
      <c r="F269" s="62">
        <f t="shared" si="4"/>
        <v>59.014374140302614</v>
      </c>
    </row>
    <row r="270" spans="1:6" x14ac:dyDescent="0.25">
      <c r="A270" s="84">
        <v>3121</v>
      </c>
      <c r="B270" s="80" t="s">
        <v>51</v>
      </c>
      <c r="C270" s="62">
        <v>29080</v>
      </c>
      <c r="D270" s="62">
        <v>29080</v>
      </c>
      <c r="E270" s="88">
        <f>488.85+461.18+15499.17+491.46+220.72</f>
        <v>17161.38</v>
      </c>
      <c r="F270" s="62">
        <f t="shared" si="4"/>
        <v>59.014374140302614</v>
      </c>
    </row>
    <row r="271" spans="1:6" x14ac:dyDescent="0.25">
      <c r="A271" s="42">
        <v>313</v>
      </c>
      <c r="B271" s="43" t="s">
        <v>52</v>
      </c>
      <c r="C271" s="62">
        <v>140000</v>
      </c>
      <c r="D271" s="62">
        <v>140000</v>
      </c>
      <c r="E271" s="62">
        <f>E272+E273</f>
        <v>73869.599999999991</v>
      </c>
      <c r="F271" s="62">
        <f t="shared" si="4"/>
        <v>52.763999999999989</v>
      </c>
    </row>
    <row r="272" spans="1:6" x14ac:dyDescent="0.25">
      <c r="A272" s="84">
        <v>3132</v>
      </c>
      <c r="B272" s="80" t="s">
        <v>126</v>
      </c>
      <c r="C272" s="62">
        <v>140000</v>
      </c>
      <c r="D272" s="62">
        <v>140000</v>
      </c>
      <c r="E272" s="62">
        <f>73859.51+2.26</f>
        <v>73861.76999999999</v>
      </c>
      <c r="F272" s="62">
        <f t="shared" si="4"/>
        <v>52.758407142857131</v>
      </c>
    </row>
    <row r="273" spans="1:6" ht="22.5" x14ac:dyDescent="0.25">
      <c r="A273" s="84">
        <v>3133</v>
      </c>
      <c r="B273" s="80" t="s">
        <v>151</v>
      </c>
      <c r="C273" s="62">
        <v>0</v>
      </c>
      <c r="D273" s="62">
        <v>0</v>
      </c>
      <c r="E273" s="62">
        <v>7.83</v>
      </c>
      <c r="F273" s="62" t="e">
        <f t="shared" si="4"/>
        <v>#DIV/0!</v>
      </c>
    </row>
    <row r="274" spans="1:6" x14ac:dyDescent="0.25">
      <c r="A274" s="40">
        <v>32</v>
      </c>
      <c r="B274" s="41" t="s">
        <v>31</v>
      </c>
      <c r="C274" s="62">
        <v>3920</v>
      </c>
      <c r="D274" s="62">
        <v>3920</v>
      </c>
      <c r="E274" s="62">
        <f>E275+E279+E286+E296+E298</f>
        <v>5569.9299999999994</v>
      </c>
      <c r="F274" s="62">
        <f t="shared" si="4"/>
        <v>142.09005102040814</v>
      </c>
    </row>
    <row r="275" spans="1:6" x14ac:dyDescent="0.25">
      <c r="A275" s="42">
        <v>321</v>
      </c>
      <c r="B275" s="43" t="s">
        <v>53</v>
      </c>
      <c r="C275" s="62">
        <v>530</v>
      </c>
      <c r="D275" s="62">
        <v>530</v>
      </c>
      <c r="E275" s="62">
        <f>E276</f>
        <v>223.02</v>
      </c>
      <c r="F275" s="62">
        <f t="shared" si="4"/>
        <v>42.079245283018871</v>
      </c>
    </row>
    <row r="276" spans="1:6" x14ac:dyDescent="0.25">
      <c r="A276" s="84">
        <v>3211</v>
      </c>
      <c r="B276" s="80" t="s">
        <v>127</v>
      </c>
      <c r="C276" s="62">
        <v>530</v>
      </c>
      <c r="D276" s="62">
        <v>530</v>
      </c>
      <c r="E276" s="62">
        <v>223.02</v>
      </c>
      <c r="F276" s="62">
        <f t="shared" si="4"/>
        <v>42.079245283018871</v>
      </c>
    </row>
    <row r="277" spans="1:6" x14ac:dyDescent="0.25">
      <c r="A277" s="85">
        <v>3212</v>
      </c>
      <c r="B277" s="81" t="s">
        <v>128</v>
      </c>
      <c r="C277" s="62">
        <v>0</v>
      </c>
      <c r="D277" s="62">
        <v>0</v>
      </c>
      <c r="E277" s="88">
        <v>0</v>
      </c>
      <c r="F277" s="62" t="e">
        <f t="shared" si="4"/>
        <v>#DIV/0!</v>
      </c>
    </row>
    <row r="278" spans="1:6" x14ac:dyDescent="0.25">
      <c r="A278" s="85">
        <v>3213</v>
      </c>
      <c r="B278" s="81" t="s">
        <v>129</v>
      </c>
      <c r="C278" s="62">
        <v>0</v>
      </c>
      <c r="D278" s="62">
        <v>0</v>
      </c>
      <c r="E278" s="88">
        <v>0</v>
      </c>
      <c r="F278" s="62" t="e">
        <f t="shared" si="4"/>
        <v>#DIV/0!</v>
      </c>
    </row>
    <row r="279" spans="1:6" x14ac:dyDescent="0.25">
      <c r="A279" s="42">
        <v>322</v>
      </c>
      <c r="B279" s="43" t="s">
        <v>54</v>
      </c>
      <c r="C279" s="62">
        <v>0</v>
      </c>
      <c r="D279" s="62">
        <v>0</v>
      </c>
      <c r="E279" s="88">
        <v>0</v>
      </c>
      <c r="F279" s="62" t="e">
        <f t="shared" si="4"/>
        <v>#DIV/0!</v>
      </c>
    </row>
    <row r="280" spans="1:6" x14ac:dyDescent="0.25">
      <c r="A280" s="85">
        <v>3221</v>
      </c>
      <c r="B280" s="81" t="s">
        <v>130</v>
      </c>
      <c r="C280" s="62">
        <v>0</v>
      </c>
      <c r="D280" s="62">
        <v>0</v>
      </c>
      <c r="E280" s="88">
        <v>0</v>
      </c>
      <c r="F280" s="62" t="e">
        <f t="shared" si="4"/>
        <v>#DIV/0!</v>
      </c>
    </row>
    <row r="281" spans="1:6" x14ac:dyDescent="0.25">
      <c r="A281" s="85">
        <v>3222</v>
      </c>
      <c r="B281" s="81" t="s">
        <v>131</v>
      </c>
      <c r="C281" s="62">
        <v>0</v>
      </c>
      <c r="D281" s="62">
        <v>0</v>
      </c>
      <c r="E281" s="88">
        <v>0</v>
      </c>
      <c r="F281" s="62" t="e">
        <f t="shared" si="4"/>
        <v>#DIV/0!</v>
      </c>
    </row>
    <row r="282" spans="1:6" x14ac:dyDescent="0.25">
      <c r="A282" s="85">
        <v>3223</v>
      </c>
      <c r="B282" s="81" t="s">
        <v>132</v>
      </c>
      <c r="C282" s="62">
        <v>0</v>
      </c>
      <c r="D282" s="62">
        <v>0</v>
      </c>
      <c r="E282" s="88">
        <v>0</v>
      </c>
      <c r="F282" s="62" t="e">
        <f t="shared" si="4"/>
        <v>#DIV/0!</v>
      </c>
    </row>
    <row r="283" spans="1:6" x14ac:dyDescent="0.25">
      <c r="A283" s="85">
        <v>3224</v>
      </c>
      <c r="B283" s="81" t="s">
        <v>133</v>
      </c>
      <c r="C283" s="62">
        <v>0</v>
      </c>
      <c r="D283" s="62">
        <v>0</v>
      </c>
      <c r="E283" s="88">
        <v>0</v>
      </c>
      <c r="F283" s="62" t="e">
        <f t="shared" si="4"/>
        <v>#DIV/0!</v>
      </c>
    </row>
    <row r="284" spans="1:6" x14ac:dyDescent="0.25">
      <c r="A284" s="85">
        <v>3225</v>
      </c>
      <c r="B284" s="81" t="s">
        <v>134</v>
      </c>
      <c r="C284" s="62">
        <v>0</v>
      </c>
      <c r="D284" s="62">
        <v>0</v>
      </c>
      <c r="E284" s="88">
        <v>0</v>
      </c>
      <c r="F284" s="62" t="e">
        <f t="shared" si="4"/>
        <v>#DIV/0!</v>
      </c>
    </row>
    <row r="285" spans="1:6" x14ac:dyDescent="0.25">
      <c r="A285" s="85">
        <v>3227</v>
      </c>
      <c r="B285" s="81" t="s">
        <v>165</v>
      </c>
      <c r="C285" s="62">
        <v>0</v>
      </c>
      <c r="D285" s="62">
        <v>0</v>
      </c>
      <c r="E285" s="88">
        <v>0</v>
      </c>
      <c r="F285" s="62" t="e">
        <f t="shared" si="4"/>
        <v>#DIV/0!</v>
      </c>
    </row>
    <row r="286" spans="1:6" x14ac:dyDescent="0.25">
      <c r="A286" s="42">
        <v>323</v>
      </c>
      <c r="B286" s="43" t="s">
        <v>55</v>
      </c>
      <c r="C286" s="62">
        <v>0</v>
      </c>
      <c r="D286" s="62">
        <v>0</v>
      </c>
      <c r="E286" s="62">
        <f>E293</f>
        <v>3278.97</v>
      </c>
      <c r="F286" s="62" t="e">
        <f t="shared" si="4"/>
        <v>#DIV/0!</v>
      </c>
    </row>
    <row r="287" spans="1:6" ht="15.75" customHeight="1" x14ac:dyDescent="0.25">
      <c r="A287" s="85">
        <v>3231</v>
      </c>
      <c r="B287" s="81" t="s">
        <v>135</v>
      </c>
      <c r="C287" s="62">
        <v>0</v>
      </c>
      <c r="D287" s="62">
        <v>0</v>
      </c>
      <c r="E287" s="62">
        <v>0</v>
      </c>
      <c r="F287" s="62" t="e">
        <f t="shared" si="4"/>
        <v>#DIV/0!</v>
      </c>
    </row>
    <row r="288" spans="1:6" x14ac:dyDescent="0.25">
      <c r="A288" s="85">
        <v>3232</v>
      </c>
      <c r="B288" s="81" t="s">
        <v>136</v>
      </c>
      <c r="C288" s="62">
        <v>0</v>
      </c>
      <c r="D288" s="62">
        <v>0</v>
      </c>
      <c r="E288" s="88">
        <v>0</v>
      </c>
      <c r="F288" s="62" t="e">
        <f t="shared" si="4"/>
        <v>#DIV/0!</v>
      </c>
    </row>
    <row r="289" spans="1:6" x14ac:dyDescent="0.25">
      <c r="A289" s="85">
        <v>3233</v>
      </c>
      <c r="B289" s="81" t="s">
        <v>166</v>
      </c>
      <c r="C289" s="62">
        <v>0</v>
      </c>
      <c r="D289" s="62">
        <v>0</v>
      </c>
      <c r="E289" s="88">
        <v>0</v>
      </c>
      <c r="F289" s="62" t="e">
        <f t="shared" si="4"/>
        <v>#DIV/0!</v>
      </c>
    </row>
    <row r="290" spans="1:6" x14ac:dyDescent="0.25">
      <c r="A290" s="85">
        <v>3234</v>
      </c>
      <c r="B290" s="82" t="s">
        <v>137</v>
      </c>
      <c r="C290" s="62">
        <v>0</v>
      </c>
      <c r="D290" s="62">
        <v>0</v>
      </c>
      <c r="E290" s="62">
        <v>0</v>
      </c>
      <c r="F290" s="62" t="e">
        <f t="shared" si="4"/>
        <v>#DIV/0!</v>
      </c>
    </row>
    <row r="291" spans="1:6" x14ac:dyDescent="0.25">
      <c r="A291" s="85">
        <v>3235</v>
      </c>
      <c r="B291" s="82" t="s">
        <v>152</v>
      </c>
      <c r="C291" s="62">
        <v>0</v>
      </c>
      <c r="D291" s="62">
        <v>0</v>
      </c>
      <c r="E291" s="62">
        <v>0</v>
      </c>
      <c r="F291" s="62" t="e">
        <f t="shared" si="4"/>
        <v>#DIV/0!</v>
      </c>
    </row>
    <row r="292" spans="1:6" x14ac:dyDescent="0.25">
      <c r="A292" s="85">
        <v>3236</v>
      </c>
      <c r="B292" s="82" t="s">
        <v>167</v>
      </c>
      <c r="C292" s="62">
        <v>0</v>
      </c>
      <c r="D292" s="62">
        <v>0</v>
      </c>
      <c r="E292" s="62">
        <v>0</v>
      </c>
      <c r="F292" s="62" t="e">
        <f t="shared" si="4"/>
        <v>#DIV/0!</v>
      </c>
    </row>
    <row r="293" spans="1:6" x14ac:dyDescent="0.25">
      <c r="A293" s="85">
        <v>3237</v>
      </c>
      <c r="B293" s="82" t="s">
        <v>138</v>
      </c>
      <c r="C293" s="62">
        <v>0</v>
      </c>
      <c r="D293" s="62">
        <v>0</v>
      </c>
      <c r="E293" s="88">
        <v>3278.97</v>
      </c>
      <c r="F293" s="62" t="e">
        <f t="shared" si="4"/>
        <v>#DIV/0!</v>
      </c>
    </row>
    <row r="294" spans="1:6" x14ac:dyDescent="0.25">
      <c r="A294" s="85">
        <v>3238</v>
      </c>
      <c r="B294" s="82" t="s">
        <v>139</v>
      </c>
      <c r="C294" s="62">
        <v>0</v>
      </c>
      <c r="D294" s="62">
        <v>0</v>
      </c>
      <c r="E294" s="62">
        <v>0</v>
      </c>
      <c r="F294" s="62" t="e">
        <f t="shared" si="4"/>
        <v>#DIV/0!</v>
      </c>
    </row>
    <row r="295" spans="1:6" x14ac:dyDescent="0.25">
      <c r="A295" s="85">
        <v>3239</v>
      </c>
      <c r="B295" s="82" t="s">
        <v>140</v>
      </c>
      <c r="C295" s="62">
        <v>0</v>
      </c>
      <c r="D295" s="62">
        <v>0</v>
      </c>
      <c r="E295" s="88">
        <v>0</v>
      </c>
      <c r="F295" s="62" t="e">
        <f t="shared" si="4"/>
        <v>#DIV/0!</v>
      </c>
    </row>
    <row r="296" spans="1:6" ht="26.25" x14ac:dyDescent="0.25">
      <c r="A296" s="42">
        <v>324</v>
      </c>
      <c r="B296" s="43" t="s">
        <v>65</v>
      </c>
      <c r="C296" s="62">
        <v>0</v>
      </c>
      <c r="D296" s="62">
        <v>0</v>
      </c>
      <c r="E296" s="62">
        <v>0</v>
      </c>
      <c r="F296" s="62" t="e">
        <f t="shared" si="4"/>
        <v>#DIV/0!</v>
      </c>
    </row>
    <row r="297" spans="1:6" ht="23.25" x14ac:dyDescent="0.25">
      <c r="A297" s="85">
        <v>3241</v>
      </c>
      <c r="B297" s="82" t="s">
        <v>171</v>
      </c>
      <c r="C297" s="62">
        <v>0</v>
      </c>
      <c r="D297" s="62">
        <v>0</v>
      </c>
      <c r="E297" s="88">
        <v>0</v>
      </c>
      <c r="F297" s="62" t="e">
        <f t="shared" si="4"/>
        <v>#DIV/0!</v>
      </c>
    </row>
    <row r="298" spans="1:6" ht="26.25" x14ac:dyDescent="0.25">
      <c r="A298" s="42">
        <v>329</v>
      </c>
      <c r="B298" s="43" t="s">
        <v>56</v>
      </c>
      <c r="C298" s="62">
        <v>3390</v>
      </c>
      <c r="D298" s="62">
        <v>3390</v>
      </c>
      <c r="E298" s="62">
        <f>E303+E304</f>
        <v>2067.9399999999996</v>
      </c>
      <c r="F298" s="62">
        <f t="shared" si="4"/>
        <v>61.001179941002938</v>
      </c>
    </row>
    <row r="299" spans="1:6" ht="23.25" x14ac:dyDescent="0.25">
      <c r="A299" s="85">
        <v>3291</v>
      </c>
      <c r="B299" s="82" t="s">
        <v>153</v>
      </c>
      <c r="C299" s="62">
        <v>0</v>
      </c>
      <c r="D299" s="62">
        <v>0</v>
      </c>
      <c r="E299" s="62">
        <v>0</v>
      </c>
      <c r="F299" s="62" t="e">
        <f t="shared" si="4"/>
        <v>#DIV/0!</v>
      </c>
    </row>
    <row r="300" spans="1:6" x14ac:dyDescent="0.25">
      <c r="A300" s="85">
        <v>3292</v>
      </c>
      <c r="B300" s="82" t="s">
        <v>141</v>
      </c>
      <c r="C300" s="62">
        <v>0</v>
      </c>
      <c r="D300" s="62">
        <v>0</v>
      </c>
      <c r="E300" s="62">
        <v>0</v>
      </c>
      <c r="F300" s="62" t="e">
        <f t="shared" si="4"/>
        <v>#DIV/0!</v>
      </c>
    </row>
    <row r="301" spans="1:6" ht="15.75" customHeight="1" x14ac:dyDescent="0.25">
      <c r="A301" s="85">
        <v>3293</v>
      </c>
      <c r="B301" s="82" t="s">
        <v>142</v>
      </c>
      <c r="C301" s="62">
        <v>0</v>
      </c>
      <c r="D301" s="62">
        <v>0</v>
      </c>
      <c r="E301" s="88">
        <v>0</v>
      </c>
      <c r="F301" s="62" t="e">
        <f t="shared" si="4"/>
        <v>#DIV/0!</v>
      </c>
    </row>
    <row r="302" spans="1:6" ht="15.75" customHeight="1" x14ac:dyDescent="0.25">
      <c r="A302" s="85">
        <v>3294</v>
      </c>
      <c r="B302" s="82" t="s">
        <v>143</v>
      </c>
      <c r="C302" s="62">
        <v>0</v>
      </c>
      <c r="D302" s="62">
        <v>0</v>
      </c>
      <c r="E302" s="88">
        <v>0</v>
      </c>
      <c r="F302" s="62" t="e">
        <f t="shared" si="4"/>
        <v>#DIV/0!</v>
      </c>
    </row>
    <row r="303" spans="1:6" x14ac:dyDescent="0.25">
      <c r="A303" s="85">
        <v>3295</v>
      </c>
      <c r="B303" s="82" t="s">
        <v>144</v>
      </c>
      <c r="C303" s="62">
        <v>2990</v>
      </c>
      <c r="D303" s="62">
        <v>2990</v>
      </c>
      <c r="E303" s="62">
        <f>53.08+1648.86</f>
        <v>1701.9399999999998</v>
      </c>
      <c r="F303" s="62">
        <f t="shared" si="4"/>
        <v>56.921070234113699</v>
      </c>
    </row>
    <row r="304" spans="1:6" x14ac:dyDescent="0.25">
      <c r="A304" s="85">
        <v>3296</v>
      </c>
      <c r="B304" s="82" t="s">
        <v>145</v>
      </c>
      <c r="C304" s="62">
        <v>0</v>
      </c>
      <c r="D304" s="62">
        <v>0</v>
      </c>
      <c r="E304" s="88">
        <v>366</v>
      </c>
      <c r="F304" s="62" t="e">
        <f t="shared" si="4"/>
        <v>#DIV/0!</v>
      </c>
    </row>
    <row r="305" spans="1:6" x14ac:dyDescent="0.25">
      <c r="A305" s="85">
        <v>3299</v>
      </c>
      <c r="B305" s="82" t="s">
        <v>146</v>
      </c>
      <c r="C305" s="62">
        <v>400</v>
      </c>
      <c r="D305" s="62">
        <v>400</v>
      </c>
      <c r="E305" s="62"/>
      <c r="F305" s="62">
        <f t="shared" si="4"/>
        <v>0</v>
      </c>
    </row>
    <row r="306" spans="1:6" x14ac:dyDescent="0.25">
      <c r="A306" s="40">
        <v>34</v>
      </c>
      <c r="B306" s="41" t="s">
        <v>57</v>
      </c>
      <c r="C306" s="62">
        <v>0</v>
      </c>
      <c r="D306" s="62">
        <v>0</v>
      </c>
      <c r="E306" s="62">
        <v>235.81</v>
      </c>
      <c r="F306" s="62" t="e">
        <f t="shared" si="4"/>
        <v>#DIV/0!</v>
      </c>
    </row>
    <row r="307" spans="1:6" x14ac:dyDescent="0.25">
      <c r="A307" s="42">
        <v>343</v>
      </c>
      <c r="B307" s="43" t="s">
        <v>58</v>
      </c>
      <c r="C307" s="62">
        <v>0</v>
      </c>
      <c r="D307" s="62">
        <v>0</v>
      </c>
      <c r="E307" s="62">
        <v>235.81</v>
      </c>
      <c r="F307" s="62" t="e">
        <f t="shared" si="4"/>
        <v>#DIV/0!</v>
      </c>
    </row>
    <row r="308" spans="1:6" x14ac:dyDescent="0.25">
      <c r="A308" s="85">
        <v>3431</v>
      </c>
      <c r="B308" s="83" t="s">
        <v>147</v>
      </c>
      <c r="C308" s="62">
        <v>0</v>
      </c>
      <c r="D308" s="62">
        <v>0</v>
      </c>
      <c r="E308" s="62">
        <v>0</v>
      </c>
      <c r="F308" s="62" t="e">
        <f t="shared" si="4"/>
        <v>#DIV/0!</v>
      </c>
    </row>
    <row r="309" spans="1:6" x14ac:dyDescent="0.25">
      <c r="A309" s="85">
        <v>3433</v>
      </c>
      <c r="B309" s="82" t="s">
        <v>148</v>
      </c>
      <c r="C309" s="62">
        <v>0</v>
      </c>
      <c r="D309" s="62">
        <v>0</v>
      </c>
      <c r="E309" s="88">
        <f>74.65+161.16</f>
        <v>235.81</v>
      </c>
      <c r="F309" s="62" t="e">
        <f t="shared" si="4"/>
        <v>#DIV/0!</v>
      </c>
    </row>
    <row r="310" spans="1:6" ht="26.25" x14ac:dyDescent="0.25">
      <c r="A310" s="40">
        <v>4</v>
      </c>
      <c r="B310" s="41" t="s">
        <v>20</v>
      </c>
      <c r="C310" s="62">
        <v>0</v>
      </c>
      <c r="D310" s="62">
        <v>0</v>
      </c>
      <c r="E310" s="62">
        <v>0</v>
      </c>
      <c r="F310" s="62" t="e">
        <f t="shared" si="4"/>
        <v>#DIV/0!</v>
      </c>
    </row>
    <row r="311" spans="1:6" ht="39" x14ac:dyDescent="0.25">
      <c r="A311" s="40">
        <v>42</v>
      </c>
      <c r="B311" s="41" t="s">
        <v>43</v>
      </c>
      <c r="C311" s="62">
        <v>0</v>
      </c>
      <c r="D311" s="62">
        <v>0</v>
      </c>
      <c r="E311" s="62">
        <v>0</v>
      </c>
      <c r="F311" s="62" t="e">
        <f t="shared" si="4"/>
        <v>#DIV/0!</v>
      </c>
    </row>
    <row r="312" spans="1:6" x14ac:dyDescent="0.25">
      <c r="A312" s="42">
        <v>421</v>
      </c>
      <c r="B312" s="43" t="s">
        <v>61</v>
      </c>
      <c r="C312" s="62">
        <v>0</v>
      </c>
      <c r="D312" s="62">
        <v>0</v>
      </c>
      <c r="E312" s="62">
        <v>0</v>
      </c>
      <c r="F312" s="62" t="e">
        <f t="shared" si="4"/>
        <v>#DIV/0!</v>
      </c>
    </row>
    <row r="313" spans="1:6" x14ac:dyDescent="0.25">
      <c r="A313" s="85">
        <v>4212</v>
      </c>
      <c r="B313" s="93" t="s">
        <v>170</v>
      </c>
      <c r="C313" s="62">
        <v>0</v>
      </c>
      <c r="D313" s="62">
        <v>0</v>
      </c>
      <c r="E313" s="62">
        <v>0</v>
      </c>
      <c r="F313" s="62" t="e">
        <f t="shared" si="4"/>
        <v>#DIV/0!</v>
      </c>
    </row>
    <row r="314" spans="1:6" x14ac:dyDescent="0.25">
      <c r="A314" s="42">
        <v>422</v>
      </c>
      <c r="B314" s="43" t="s">
        <v>62</v>
      </c>
      <c r="C314" s="62">
        <v>0</v>
      </c>
      <c r="D314" s="62">
        <v>0</v>
      </c>
      <c r="E314" s="62">
        <v>0</v>
      </c>
      <c r="F314" s="62" t="e">
        <f t="shared" si="4"/>
        <v>#DIV/0!</v>
      </c>
    </row>
    <row r="315" spans="1:6" x14ac:dyDescent="0.25">
      <c r="A315" s="85">
        <v>4221</v>
      </c>
      <c r="B315" s="93" t="s">
        <v>161</v>
      </c>
      <c r="C315" s="62">
        <v>0</v>
      </c>
      <c r="D315" s="62">
        <v>0</v>
      </c>
      <c r="E315" s="62">
        <v>0</v>
      </c>
      <c r="F315" s="62" t="e">
        <f t="shared" si="4"/>
        <v>#DIV/0!</v>
      </c>
    </row>
    <row r="316" spans="1:6" x14ac:dyDescent="0.25">
      <c r="A316" s="85">
        <v>4226</v>
      </c>
      <c r="B316" s="93" t="s">
        <v>162</v>
      </c>
      <c r="C316" s="62">
        <v>0</v>
      </c>
      <c r="D316" s="62">
        <v>0</v>
      </c>
      <c r="E316" s="62">
        <v>0</v>
      </c>
      <c r="F316" s="62" t="e">
        <f t="shared" si="4"/>
        <v>#DIV/0!</v>
      </c>
    </row>
    <row r="317" spans="1:6" ht="23.25" x14ac:dyDescent="0.25">
      <c r="A317" s="85">
        <v>4227</v>
      </c>
      <c r="B317" s="82" t="s">
        <v>156</v>
      </c>
      <c r="C317" s="62">
        <v>0</v>
      </c>
      <c r="D317" s="62">
        <v>0</v>
      </c>
      <c r="E317" s="62">
        <v>0</v>
      </c>
      <c r="F317" s="62" t="e">
        <f t="shared" si="4"/>
        <v>#DIV/0!</v>
      </c>
    </row>
    <row r="318" spans="1:6" ht="26.25" x14ac:dyDescent="0.25">
      <c r="A318" s="42">
        <v>424</v>
      </c>
      <c r="B318" s="43" t="s">
        <v>63</v>
      </c>
      <c r="C318" s="62">
        <v>0</v>
      </c>
      <c r="D318" s="62">
        <v>0</v>
      </c>
      <c r="E318" s="62">
        <v>0</v>
      </c>
      <c r="F318" s="62" t="e">
        <f t="shared" si="4"/>
        <v>#DIV/0!</v>
      </c>
    </row>
    <row r="319" spans="1:6" x14ac:dyDescent="0.25">
      <c r="A319" s="85">
        <v>4241</v>
      </c>
      <c r="B319" s="82" t="s">
        <v>169</v>
      </c>
      <c r="C319" s="62">
        <v>0</v>
      </c>
      <c r="D319" s="62">
        <v>0</v>
      </c>
      <c r="E319" s="62">
        <v>0</v>
      </c>
      <c r="F319" s="62" t="e">
        <f t="shared" si="4"/>
        <v>#DIV/0!</v>
      </c>
    </row>
    <row r="320" spans="1:6" x14ac:dyDescent="0.25">
      <c r="A320" s="52"/>
      <c r="B320" s="44" t="s">
        <v>76</v>
      </c>
      <c r="C320" s="90">
        <v>8000</v>
      </c>
      <c r="D320" s="90">
        <v>8000</v>
      </c>
      <c r="E320" s="90">
        <f>E321+E368</f>
        <v>6982.75</v>
      </c>
      <c r="F320" s="62">
        <f t="shared" si="4"/>
        <v>87.284374999999997</v>
      </c>
    </row>
    <row r="321" spans="1:6" x14ac:dyDescent="0.25">
      <c r="A321" s="40">
        <v>3</v>
      </c>
      <c r="B321" s="41" t="s">
        <v>18</v>
      </c>
      <c r="C321" s="62">
        <v>4410</v>
      </c>
      <c r="D321" s="62">
        <v>4410</v>
      </c>
      <c r="E321" s="62">
        <f>E322+E332+E364</f>
        <v>3829.92</v>
      </c>
      <c r="F321" s="62">
        <f t="shared" si="4"/>
        <v>86.846258503401359</v>
      </c>
    </row>
    <row r="322" spans="1:6" x14ac:dyDescent="0.25">
      <c r="A322" s="40">
        <v>31</v>
      </c>
      <c r="B322" s="41" t="s">
        <v>19</v>
      </c>
      <c r="C322" s="62">
        <v>0</v>
      </c>
      <c r="D322" s="62">
        <v>0</v>
      </c>
      <c r="E322" s="62">
        <v>0</v>
      </c>
      <c r="F322" s="62" t="e">
        <f t="shared" si="4"/>
        <v>#DIV/0!</v>
      </c>
    </row>
    <row r="323" spans="1:6" x14ac:dyDescent="0.25">
      <c r="A323" s="42">
        <v>311</v>
      </c>
      <c r="B323" s="43" t="s">
        <v>50</v>
      </c>
      <c r="C323" s="62">
        <v>0</v>
      </c>
      <c r="D323" s="62">
        <v>0</v>
      </c>
      <c r="E323" s="62">
        <v>0</v>
      </c>
      <c r="F323" s="62" t="e">
        <f t="shared" si="4"/>
        <v>#DIV/0!</v>
      </c>
    </row>
    <row r="324" spans="1:6" x14ac:dyDescent="0.25">
      <c r="A324" s="84">
        <v>3111</v>
      </c>
      <c r="B324" s="80" t="s">
        <v>125</v>
      </c>
      <c r="C324" s="62">
        <v>0</v>
      </c>
      <c r="D324" s="62">
        <v>0</v>
      </c>
      <c r="E324" s="62">
        <v>0</v>
      </c>
      <c r="F324" s="62" t="e">
        <f t="shared" si="4"/>
        <v>#DIV/0!</v>
      </c>
    </row>
    <row r="325" spans="1:6" x14ac:dyDescent="0.25">
      <c r="A325" s="84">
        <v>3113</v>
      </c>
      <c r="B325" s="80" t="s">
        <v>149</v>
      </c>
      <c r="C325" s="62">
        <v>0</v>
      </c>
      <c r="D325" s="62">
        <v>0</v>
      </c>
      <c r="E325" s="62">
        <v>0</v>
      </c>
      <c r="F325" s="62" t="e">
        <f t="shared" si="4"/>
        <v>#DIV/0!</v>
      </c>
    </row>
    <row r="326" spans="1:6" x14ac:dyDescent="0.25">
      <c r="A326" s="84">
        <v>3114</v>
      </c>
      <c r="B326" s="80" t="s">
        <v>150</v>
      </c>
      <c r="C326" s="62">
        <v>0</v>
      </c>
      <c r="D326" s="62">
        <v>0</v>
      </c>
      <c r="E326" s="62">
        <v>0</v>
      </c>
      <c r="F326" s="62" t="e">
        <f t="shared" si="4"/>
        <v>#DIV/0!</v>
      </c>
    </row>
    <row r="327" spans="1:6" x14ac:dyDescent="0.25">
      <c r="A327" s="42">
        <v>312</v>
      </c>
      <c r="B327" s="43" t="s">
        <v>51</v>
      </c>
      <c r="C327" s="62">
        <v>0</v>
      </c>
      <c r="D327" s="62">
        <v>0</v>
      </c>
      <c r="E327" s="62">
        <v>0</v>
      </c>
      <c r="F327" s="62" t="e">
        <f t="shared" si="4"/>
        <v>#DIV/0!</v>
      </c>
    </row>
    <row r="328" spans="1:6" x14ac:dyDescent="0.25">
      <c r="A328" s="84">
        <v>3121</v>
      </c>
      <c r="B328" s="80" t="s">
        <v>51</v>
      </c>
      <c r="C328" s="62">
        <v>0</v>
      </c>
      <c r="D328" s="62">
        <v>0</v>
      </c>
      <c r="E328" s="62">
        <v>0</v>
      </c>
      <c r="F328" s="62" t="e">
        <f t="shared" ref="F328:F391" si="5">E328/D328*100</f>
        <v>#DIV/0!</v>
      </c>
    </row>
    <row r="329" spans="1:6" x14ac:dyDescent="0.25">
      <c r="A329" s="42">
        <v>313</v>
      </c>
      <c r="B329" s="43" t="s">
        <v>52</v>
      </c>
      <c r="C329" s="62">
        <v>0</v>
      </c>
      <c r="D329" s="62">
        <v>0</v>
      </c>
      <c r="E329" s="62">
        <v>0</v>
      </c>
      <c r="F329" s="62" t="e">
        <f t="shared" si="5"/>
        <v>#DIV/0!</v>
      </c>
    </row>
    <row r="330" spans="1:6" x14ac:dyDescent="0.25">
      <c r="A330" s="84">
        <v>3132</v>
      </c>
      <c r="B330" s="80" t="s">
        <v>126</v>
      </c>
      <c r="C330" s="62">
        <v>0</v>
      </c>
      <c r="D330" s="62">
        <v>0</v>
      </c>
      <c r="E330" s="62">
        <v>0</v>
      </c>
      <c r="F330" s="62" t="e">
        <f t="shared" si="5"/>
        <v>#DIV/0!</v>
      </c>
    </row>
    <row r="331" spans="1:6" ht="22.5" x14ac:dyDescent="0.25">
      <c r="A331" s="84">
        <v>3133</v>
      </c>
      <c r="B331" s="80" t="s">
        <v>151</v>
      </c>
      <c r="C331" s="62">
        <v>0</v>
      </c>
      <c r="D331" s="62">
        <v>0</v>
      </c>
      <c r="E331" s="62">
        <v>0</v>
      </c>
      <c r="F331" s="62" t="e">
        <f t="shared" si="5"/>
        <v>#DIV/0!</v>
      </c>
    </row>
    <row r="332" spans="1:6" x14ac:dyDescent="0.25">
      <c r="A332" s="40">
        <v>32</v>
      </c>
      <c r="B332" s="41" t="s">
        <v>31</v>
      </c>
      <c r="C332" s="62">
        <v>4280</v>
      </c>
      <c r="D332" s="62">
        <v>4280</v>
      </c>
      <c r="E332" s="62">
        <f>E337+E344+E356</f>
        <v>3829.92</v>
      </c>
      <c r="F332" s="62">
        <f t="shared" si="5"/>
        <v>89.484112149532706</v>
      </c>
    </row>
    <row r="333" spans="1:6" x14ac:dyDescent="0.25">
      <c r="A333" s="42">
        <v>321</v>
      </c>
      <c r="B333" s="43" t="s">
        <v>53</v>
      </c>
      <c r="C333" s="62">
        <v>0</v>
      </c>
      <c r="D333" s="62">
        <v>0</v>
      </c>
      <c r="E333" s="62">
        <v>0</v>
      </c>
      <c r="F333" s="62" t="e">
        <f t="shared" si="5"/>
        <v>#DIV/0!</v>
      </c>
    </row>
    <row r="334" spans="1:6" x14ac:dyDescent="0.25">
      <c r="A334" s="84">
        <v>3211</v>
      </c>
      <c r="B334" s="80" t="s">
        <v>127</v>
      </c>
      <c r="C334" s="62">
        <v>0</v>
      </c>
      <c r="D334" s="62">
        <v>0</v>
      </c>
      <c r="E334" s="62">
        <v>0</v>
      </c>
      <c r="F334" s="62" t="e">
        <f t="shared" si="5"/>
        <v>#DIV/0!</v>
      </c>
    </row>
    <row r="335" spans="1:6" x14ac:dyDescent="0.25">
      <c r="A335" s="85">
        <v>3212</v>
      </c>
      <c r="B335" s="81" t="s">
        <v>128</v>
      </c>
      <c r="C335" s="62">
        <v>0</v>
      </c>
      <c r="D335" s="62">
        <v>0</v>
      </c>
      <c r="E335" s="88">
        <v>0</v>
      </c>
      <c r="F335" s="62" t="e">
        <f t="shared" si="5"/>
        <v>#DIV/0!</v>
      </c>
    </row>
    <row r="336" spans="1:6" x14ac:dyDescent="0.25">
      <c r="A336" s="85">
        <v>3213</v>
      </c>
      <c r="B336" s="81" t="s">
        <v>129</v>
      </c>
      <c r="C336" s="62">
        <v>0</v>
      </c>
      <c r="D336" s="62">
        <v>0</v>
      </c>
      <c r="E336" s="88">
        <v>0</v>
      </c>
      <c r="F336" s="62" t="e">
        <f t="shared" si="5"/>
        <v>#DIV/0!</v>
      </c>
    </row>
    <row r="337" spans="1:6" x14ac:dyDescent="0.25">
      <c r="A337" s="42">
        <v>322</v>
      </c>
      <c r="B337" s="43" t="s">
        <v>54</v>
      </c>
      <c r="C337" s="62">
        <v>1010</v>
      </c>
      <c r="D337" s="62">
        <v>1010</v>
      </c>
      <c r="E337" s="62">
        <f>E338+E339+E341+E342</f>
        <v>2029.27</v>
      </c>
      <c r="F337" s="62">
        <f t="shared" si="5"/>
        <v>200.91782178217824</v>
      </c>
    </row>
    <row r="338" spans="1:6" x14ac:dyDescent="0.25">
      <c r="A338" s="85">
        <v>3221</v>
      </c>
      <c r="B338" s="81" t="s">
        <v>130</v>
      </c>
      <c r="C338" s="62">
        <v>660</v>
      </c>
      <c r="D338" s="62">
        <v>660</v>
      </c>
      <c r="E338" s="62">
        <f>37+844.57</f>
        <v>881.57</v>
      </c>
      <c r="F338" s="62">
        <f t="shared" si="5"/>
        <v>133.57121212121211</v>
      </c>
    </row>
    <row r="339" spans="1:6" x14ac:dyDescent="0.25">
      <c r="A339" s="85">
        <v>3222</v>
      </c>
      <c r="B339" s="81" t="s">
        <v>131</v>
      </c>
      <c r="C339" s="62">
        <v>350</v>
      </c>
      <c r="D339" s="62">
        <v>350</v>
      </c>
      <c r="E339" s="88">
        <v>14.65</v>
      </c>
      <c r="F339" s="62">
        <f t="shared" si="5"/>
        <v>4.1857142857142859</v>
      </c>
    </row>
    <row r="340" spans="1:6" x14ac:dyDescent="0.25">
      <c r="A340" s="85">
        <v>3223</v>
      </c>
      <c r="B340" s="81" t="s">
        <v>132</v>
      </c>
      <c r="C340" s="62">
        <v>0</v>
      </c>
      <c r="D340" s="62">
        <v>0</v>
      </c>
      <c r="E340" s="62">
        <v>0</v>
      </c>
      <c r="F340" s="62" t="e">
        <f t="shared" si="5"/>
        <v>#DIV/0!</v>
      </c>
    </row>
    <row r="341" spans="1:6" x14ac:dyDescent="0.25">
      <c r="A341" s="85">
        <v>3224</v>
      </c>
      <c r="B341" s="81" t="s">
        <v>133</v>
      </c>
      <c r="C341" s="62">
        <v>0</v>
      </c>
      <c r="D341" s="62">
        <v>0</v>
      </c>
      <c r="E341" s="62">
        <v>153.27000000000001</v>
      </c>
      <c r="F341" s="62" t="e">
        <f t="shared" si="5"/>
        <v>#DIV/0!</v>
      </c>
    </row>
    <row r="342" spans="1:6" x14ac:dyDescent="0.25">
      <c r="A342" s="85">
        <v>3225</v>
      </c>
      <c r="B342" s="81" t="s">
        <v>134</v>
      </c>
      <c r="C342" s="62">
        <v>0</v>
      </c>
      <c r="D342" s="62">
        <v>0</v>
      </c>
      <c r="E342" s="88">
        <v>979.78</v>
      </c>
      <c r="F342" s="62" t="e">
        <f t="shared" si="5"/>
        <v>#DIV/0!</v>
      </c>
    </row>
    <row r="343" spans="1:6" x14ac:dyDescent="0.25">
      <c r="A343" s="85">
        <v>3227</v>
      </c>
      <c r="B343" s="81" t="s">
        <v>165</v>
      </c>
      <c r="C343" s="62">
        <v>0</v>
      </c>
      <c r="D343" s="62">
        <v>0</v>
      </c>
      <c r="E343" s="88">
        <v>0</v>
      </c>
      <c r="F343" s="62" t="e">
        <f t="shared" si="5"/>
        <v>#DIV/0!</v>
      </c>
    </row>
    <row r="344" spans="1:6" x14ac:dyDescent="0.25">
      <c r="A344" s="42">
        <v>323</v>
      </c>
      <c r="B344" s="43" t="s">
        <v>55</v>
      </c>
      <c r="C344" s="62">
        <v>910</v>
      </c>
      <c r="D344" s="62">
        <v>910</v>
      </c>
      <c r="E344" s="62">
        <f>E346</f>
        <v>336.5</v>
      </c>
      <c r="F344" s="62">
        <f t="shared" si="5"/>
        <v>36.978021978021978</v>
      </c>
    </row>
    <row r="345" spans="1:6" ht="15.75" customHeight="1" x14ac:dyDescent="0.25">
      <c r="A345" s="85">
        <v>3231</v>
      </c>
      <c r="B345" s="81" t="s">
        <v>135</v>
      </c>
      <c r="C345" s="62">
        <v>0</v>
      </c>
      <c r="D345" s="62">
        <v>0</v>
      </c>
      <c r="E345" s="62">
        <v>0</v>
      </c>
      <c r="F345" s="62" t="e">
        <f t="shared" si="5"/>
        <v>#DIV/0!</v>
      </c>
    </row>
    <row r="346" spans="1:6" x14ac:dyDescent="0.25">
      <c r="A346" s="85">
        <v>3232</v>
      </c>
      <c r="B346" s="81" t="s">
        <v>136</v>
      </c>
      <c r="C346" s="62">
        <v>910</v>
      </c>
      <c r="D346" s="62">
        <v>910</v>
      </c>
      <c r="E346" s="88">
        <v>336.5</v>
      </c>
      <c r="F346" s="62">
        <f t="shared" si="5"/>
        <v>36.978021978021978</v>
      </c>
    </row>
    <row r="347" spans="1:6" x14ac:dyDescent="0.25">
      <c r="A347" s="85">
        <v>3233</v>
      </c>
      <c r="B347" s="81" t="s">
        <v>166</v>
      </c>
      <c r="C347" s="62">
        <v>0</v>
      </c>
      <c r="D347" s="62">
        <v>0</v>
      </c>
      <c r="E347" s="88">
        <v>0</v>
      </c>
      <c r="F347" s="62" t="e">
        <f t="shared" si="5"/>
        <v>#DIV/0!</v>
      </c>
    </row>
    <row r="348" spans="1:6" x14ac:dyDescent="0.25">
      <c r="A348" s="85">
        <v>3234</v>
      </c>
      <c r="B348" s="82" t="s">
        <v>137</v>
      </c>
      <c r="C348" s="62">
        <v>0</v>
      </c>
      <c r="D348" s="62">
        <v>0</v>
      </c>
      <c r="E348" s="62">
        <v>0</v>
      </c>
      <c r="F348" s="62" t="e">
        <f t="shared" si="5"/>
        <v>#DIV/0!</v>
      </c>
    </row>
    <row r="349" spans="1:6" x14ac:dyDescent="0.25">
      <c r="A349" s="85">
        <v>3235</v>
      </c>
      <c r="B349" s="82" t="s">
        <v>152</v>
      </c>
      <c r="C349" s="62">
        <v>0</v>
      </c>
      <c r="D349" s="62">
        <v>0</v>
      </c>
      <c r="E349" s="88">
        <v>0</v>
      </c>
      <c r="F349" s="62" t="e">
        <f t="shared" si="5"/>
        <v>#DIV/0!</v>
      </c>
    </row>
    <row r="350" spans="1:6" x14ac:dyDescent="0.25">
      <c r="A350" s="85">
        <v>3236</v>
      </c>
      <c r="B350" s="82" t="s">
        <v>167</v>
      </c>
      <c r="C350" s="62">
        <v>0</v>
      </c>
      <c r="D350" s="62">
        <v>0</v>
      </c>
      <c r="E350" s="62">
        <v>0</v>
      </c>
      <c r="F350" s="62" t="e">
        <f t="shared" si="5"/>
        <v>#DIV/0!</v>
      </c>
    </row>
    <row r="351" spans="1:6" x14ac:dyDescent="0.25">
      <c r="A351" s="85">
        <v>3237</v>
      </c>
      <c r="B351" s="82" t="s">
        <v>138</v>
      </c>
      <c r="C351" s="62">
        <v>0</v>
      </c>
      <c r="D351" s="62">
        <v>0</v>
      </c>
      <c r="E351" s="88">
        <v>0</v>
      </c>
      <c r="F351" s="62" t="e">
        <f t="shared" si="5"/>
        <v>#DIV/0!</v>
      </c>
    </row>
    <row r="352" spans="1:6" x14ac:dyDescent="0.25">
      <c r="A352" s="85">
        <v>3238</v>
      </c>
      <c r="B352" s="82" t="s">
        <v>139</v>
      </c>
      <c r="C352" s="62">
        <v>0</v>
      </c>
      <c r="D352" s="62">
        <v>0</v>
      </c>
      <c r="E352" s="62">
        <v>0</v>
      </c>
      <c r="F352" s="62" t="e">
        <f t="shared" si="5"/>
        <v>#DIV/0!</v>
      </c>
    </row>
    <row r="353" spans="1:6" x14ac:dyDescent="0.25">
      <c r="A353" s="85">
        <v>3239</v>
      </c>
      <c r="B353" s="82" t="s">
        <v>140</v>
      </c>
      <c r="C353" s="62">
        <v>0</v>
      </c>
      <c r="D353" s="62">
        <v>0</v>
      </c>
      <c r="E353" s="88">
        <v>0</v>
      </c>
      <c r="F353" s="62" t="e">
        <f t="shared" si="5"/>
        <v>#DIV/0!</v>
      </c>
    </row>
    <row r="354" spans="1:6" ht="26.25" x14ac:dyDescent="0.25">
      <c r="A354" s="42">
        <v>324</v>
      </c>
      <c r="B354" s="43" t="s">
        <v>65</v>
      </c>
      <c r="C354" s="62">
        <v>0</v>
      </c>
      <c r="D354" s="62">
        <v>0</v>
      </c>
      <c r="E354" s="62">
        <v>0</v>
      </c>
      <c r="F354" s="62" t="e">
        <f t="shared" si="5"/>
        <v>#DIV/0!</v>
      </c>
    </row>
    <row r="355" spans="1:6" ht="23.25" x14ac:dyDescent="0.25">
      <c r="A355" s="85">
        <v>3241</v>
      </c>
      <c r="B355" s="82" t="s">
        <v>171</v>
      </c>
      <c r="C355" s="62">
        <v>0</v>
      </c>
      <c r="D355" s="62">
        <v>0</v>
      </c>
      <c r="E355" s="88">
        <v>0</v>
      </c>
      <c r="F355" s="62" t="e">
        <f t="shared" si="5"/>
        <v>#DIV/0!</v>
      </c>
    </row>
    <row r="356" spans="1:6" ht="26.25" x14ac:dyDescent="0.25">
      <c r="A356" s="42">
        <v>329</v>
      </c>
      <c r="B356" s="43" t="s">
        <v>56</v>
      </c>
      <c r="C356" s="62">
        <v>2360</v>
      </c>
      <c r="D356" s="62">
        <v>2360</v>
      </c>
      <c r="E356" s="62">
        <f>E358</f>
        <v>1464.15</v>
      </c>
      <c r="F356" s="62">
        <f t="shared" si="5"/>
        <v>62.040254237288138</v>
      </c>
    </row>
    <row r="357" spans="1:6" ht="23.25" x14ac:dyDescent="0.25">
      <c r="A357" s="85">
        <v>3291</v>
      </c>
      <c r="B357" s="82" t="s">
        <v>153</v>
      </c>
      <c r="C357" s="62">
        <v>0</v>
      </c>
      <c r="D357" s="62">
        <v>0</v>
      </c>
      <c r="E357" s="62">
        <v>0</v>
      </c>
      <c r="F357" s="62" t="e">
        <f t="shared" si="5"/>
        <v>#DIV/0!</v>
      </c>
    </row>
    <row r="358" spans="1:6" x14ac:dyDescent="0.25">
      <c r="A358" s="85">
        <v>3292</v>
      </c>
      <c r="B358" s="82" t="s">
        <v>141</v>
      </c>
      <c r="C358" s="62">
        <v>1760</v>
      </c>
      <c r="D358" s="62">
        <v>1760</v>
      </c>
      <c r="E358" s="62">
        <f>722.51+741.64</f>
        <v>1464.15</v>
      </c>
      <c r="F358" s="62">
        <f t="shared" si="5"/>
        <v>83.190340909090907</v>
      </c>
    </row>
    <row r="359" spans="1:6" ht="15.75" customHeight="1" x14ac:dyDescent="0.25">
      <c r="A359" s="85">
        <v>3293</v>
      </c>
      <c r="B359" s="82" t="s">
        <v>142</v>
      </c>
      <c r="C359" s="62">
        <v>0</v>
      </c>
      <c r="D359" s="62">
        <v>0</v>
      </c>
      <c r="E359" s="88">
        <v>0</v>
      </c>
      <c r="F359" s="62" t="e">
        <f t="shared" si="5"/>
        <v>#DIV/0!</v>
      </c>
    </row>
    <row r="360" spans="1:6" ht="15.75" customHeight="1" x14ac:dyDescent="0.25">
      <c r="A360" s="85">
        <v>3294</v>
      </c>
      <c r="B360" s="82" t="s">
        <v>143</v>
      </c>
      <c r="C360" s="62">
        <v>0</v>
      </c>
      <c r="D360" s="62">
        <v>0</v>
      </c>
      <c r="E360" s="88">
        <v>0</v>
      </c>
      <c r="F360" s="62" t="e">
        <f t="shared" si="5"/>
        <v>#DIV/0!</v>
      </c>
    </row>
    <row r="361" spans="1:6" x14ac:dyDescent="0.25">
      <c r="A361" s="85">
        <v>3295</v>
      </c>
      <c r="B361" s="82" t="s">
        <v>144</v>
      </c>
      <c r="C361" s="62">
        <v>0</v>
      </c>
      <c r="D361" s="62">
        <v>0</v>
      </c>
      <c r="E361" s="88">
        <v>0</v>
      </c>
      <c r="F361" s="62" t="e">
        <f t="shared" si="5"/>
        <v>#DIV/0!</v>
      </c>
    </row>
    <row r="362" spans="1:6" x14ac:dyDescent="0.25">
      <c r="A362" s="85">
        <v>3296</v>
      </c>
      <c r="B362" s="82" t="s">
        <v>145</v>
      </c>
      <c r="C362" s="62">
        <v>0</v>
      </c>
      <c r="D362" s="62">
        <v>0</v>
      </c>
      <c r="E362" s="88">
        <v>0</v>
      </c>
      <c r="F362" s="62" t="e">
        <f t="shared" si="5"/>
        <v>#DIV/0!</v>
      </c>
    </row>
    <row r="363" spans="1:6" x14ac:dyDescent="0.25">
      <c r="A363" s="85">
        <v>3299</v>
      </c>
      <c r="B363" s="82" t="s">
        <v>146</v>
      </c>
      <c r="C363" s="62">
        <v>600</v>
      </c>
      <c r="D363" s="62">
        <v>600</v>
      </c>
      <c r="E363" s="88">
        <v>0</v>
      </c>
      <c r="F363" s="62">
        <f t="shared" si="5"/>
        <v>0</v>
      </c>
    </row>
    <row r="364" spans="1:6" x14ac:dyDescent="0.25">
      <c r="A364" s="40">
        <v>34</v>
      </c>
      <c r="B364" s="41" t="s">
        <v>57</v>
      </c>
      <c r="C364" s="62">
        <v>130</v>
      </c>
      <c r="D364" s="62">
        <v>130</v>
      </c>
      <c r="E364" s="88">
        <v>0</v>
      </c>
      <c r="F364" s="62">
        <f t="shared" si="5"/>
        <v>0</v>
      </c>
    </row>
    <row r="365" spans="1:6" x14ac:dyDescent="0.25">
      <c r="A365" s="42">
        <v>343</v>
      </c>
      <c r="B365" s="43" t="s">
        <v>58</v>
      </c>
      <c r="C365" s="62">
        <v>130</v>
      </c>
      <c r="D365" s="62">
        <v>130</v>
      </c>
      <c r="E365" s="88">
        <v>0</v>
      </c>
      <c r="F365" s="62">
        <f t="shared" si="5"/>
        <v>0</v>
      </c>
    </row>
    <row r="366" spans="1:6" x14ac:dyDescent="0.25">
      <c r="A366" s="85">
        <v>3431</v>
      </c>
      <c r="B366" s="83" t="s">
        <v>147</v>
      </c>
      <c r="C366" s="62">
        <v>130</v>
      </c>
      <c r="D366" s="62">
        <v>130</v>
      </c>
      <c r="E366" s="88">
        <v>0</v>
      </c>
      <c r="F366" s="62">
        <f t="shared" si="5"/>
        <v>0</v>
      </c>
    </row>
    <row r="367" spans="1:6" x14ac:dyDescent="0.25">
      <c r="A367" s="85">
        <v>3433</v>
      </c>
      <c r="B367" s="82" t="s">
        <v>148</v>
      </c>
      <c r="C367" s="62">
        <v>0</v>
      </c>
      <c r="D367" s="62">
        <v>0</v>
      </c>
      <c r="E367" s="88">
        <v>0</v>
      </c>
      <c r="F367" s="62" t="e">
        <f t="shared" si="5"/>
        <v>#DIV/0!</v>
      </c>
    </row>
    <row r="368" spans="1:6" ht="26.25" x14ac:dyDescent="0.25">
      <c r="A368" s="40">
        <v>4</v>
      </c>
      <c r="B368" s="41" t="s">
        <v>20</v>
      </c>
      <c r="C368" s="62">
        <v>3590</v>
      </c>
      <c r="D368" s="62">
        <v>3590</v>
      </c>
      <c r="E368" s="88">
        <v>3152.83</v>
      </c>
      <c r="F368" s="62">
        <f t="shared" si="5"/>
        <v>87.822562674094712</v>
      </c>
    </row>
    <row r="369" spans="1:6" ht="39" x14ac:dyDescent="0.25">
      <c r="A369" s="40">
        <v>42</v>
      </c>
      <c r="B369" s="41" t="s">
        <v>43</v>
      </c>
      <c r="C369" s="62">
        <v>3590</v>
      </c>
      <c r="D369" s="62">
        <v>3590</v>
      </c>
      <c r="E369" s="88">
        <v>3152.83</v>
      </c>
      <c r="F369" s="62">
        <f t="shared" si="5"/>
        <v>87.822562674094712</v>
      </c>
    </row>
    <row r="370" spans="1:6" x14ac:dyDescent="0.25">
      <c r="A370" s="42">
        <v>421</v>
      </c>
      <c r="B370" s="43" t="s">
        <v>61</v>
      </c>
      <c r="C370" s="62">
        <v>660</v>
      </c>
      <c r="D370" s="62">
        <v>660</v>
      </c>
      <c r="E370" s="88">
        <v>0</v>
      </c>
      <c r="F370" s="62">
        <f t="shared" si="5"/>
        <v>0</v>
      </c>
    </row>
    <row r="371" spans="1:6" x14ac:dyDescent="0.25">
      <c r="A371" s="85">
        <v>4212</v>
      </c>
      <c r="B371" s="93" t="s">
        <v>170</v>
      </c>
      <c r="C371" s="62">
        <v>660</v>
      </c>
      <c r="D371" s="62">
        <v>660</v>
      </c>
      <c r="E371" s="88">
        <v>0</v>
      </c>
      <c r="F371" s="62">
        <f t="shared" si="5"/>
        <v>0</v>
      </c>
    </row>
    <row r="372" spans="1:6" x14ac:dyDescent="0.25">
      <c r="A372" s="42">
        <v>422</v>
      </c>
      <c r="B372" s="43" t="s">
        <v>62</v>
      </c>
      <c r="C372" s="62">
        <v>2660</v>
      </c>
      <c r="D372" s="62">
        <v>2660</v>
      </c>
      <c r="E372" s="88">
        <v>3152.83</v>
      </c>
      <c r="F372" s="62">
        <f t="shared" si="5"/>
        <v>118.52744360902257</v>
      </c>
    </row>
    <row r="373" spans="1:6" x14ac:dyDescent="0.25">
      <c r="A373" s="85">
        <v>4221</v>
      </c>
      <c r="B373" s="93" t="s">
        <v>161</v>
      </c>
      <c r="C373" s="62">
        <v>1330</v>
      </c>
      <c r="D373" s="62">
        <v>1330</v>
      </c>
      <c r="E373" s="88">
        <v>0</v>
      </c>
      <c r="F373" s="62">
        <f t="shared" si="5"/>
        <v>0</v>
      </c>
    </row>
    <row r="374" spans="1:6" x14ac:dyDescent="0.25">
      <c r="A374" s="85">
        <v>4226</v>
      </c>
      <c r="B374" s="93" t="s">
        <v>162</v>
      </c>
      <c r="C374" s="62">
        <v>0</v>
      </c>
      <c r="D374" s="62">
        <v>0</v>
      </c>
      <c r="E374" s="88">
        <v>0</v>
      </c>
      <c r="F374" s="62" t="e">
        <f t="shared" si="5"/>
        <v>#DIV/0!</v>
      </c>
    </row>
    <row r="375" spans="1:6" ht="23.25" x14ac:dyDescent="0.25">
      <c r="A375" s="85">
        <v>4227</v>
      </c>
      <c r="B375" s="82" t="s">
        <v>156</v>
      </c>
      <c r="C375" s="62">
        <v>1330</v>
      </c>
      <c r="D375" s="62">
        <v>1330</v>
      </c>
      <c r="E375" s="88">
        <v>3152.83</v>
      </c>
      <c r="F375" s="62">
        <f t="shared" si="5"/>
        <v>237.05488721804514</v>
      </c>
    </row>
    <row r="376" spans="1:6" ht="26.25" x14ac:dyDescent="0.25">
      <c r="A376" s="42">
        <v>424</v>
      </c>
      <c r="B376" s="43" t="s">
        <v>63</v>
      </c>
      <c r="C376" s="62">
        <v>270</v>
      </c>
      <c r="D376" s="62">
        <v>270</v>
      </c>
      <c r="E376" s="88">
        <v>0</v>
      </c>
      <c r="F376" s="62">
        <f t="shared" si="5"/>
        <v>0</v>
      </c>
    </row>
    <row r="377" spans="1:6" x14ac:dyDescent="0.25">
      <c r="A377" s="85">
        <v>4241</v>
      </c>
      <c r="B377" s="82" t="s">
        <v>169</v>
      </c>
      <c r="C377" s="62">
        <v>270</v>
      </c>
      <c r="D377" s="62">
        <v>270</v>
      </c>
      <c r="E377" s="88">
        <v>0</v>
      </c>
      <c r="F377" s="62">
        <f t="shared" si="5"/>
        <v>0</v>
      </c>
    </row>
    <row r="378" spans="1:6" x14ac:dyDescent="0.25">
      <c r="A378" s="52"/>
      <c r="B378" s="44" t="s">
        <v>77</v>
      </c>
      <c r="C378" s="90">
        <v>27350</v>
      </c>
      <c r="D378" s="90">
        <v>27350</v>
      </c>
      <c r="E378" s="91">
        <f>E380+E390+E422</f>
        <v>22505.78</v>
      </c>
      <c r="F378" s="62">
        <f t="shared" si="5"/>
        <v>82.28804387568556</v>
      </c>
    </row>
    <row r="379" spans="1:6" x14ac:dyDescent="0.25">
      <c r="A379" s="40">
        <v>3</v>
      </c>
      <c r="B379" s="41" t="s">
        <v>18</v>
      </c>
      <c r="C379" s="62">
        <v>21250</v>
      </c>
      <c r="D379" s="62">
        <v>21250</v>
      </c>
      <c r="E379" s="88">
        <f>E380+E390+E422</f>
        <v>22505.78</v>
      </c>
      <c r="F379" s="62">
        <f t="shared" si="5"/>
        <v>105.90955294117646</v>
      </c>
    </row>
    <row r="380" spans="1:6" x14ac:dyDescent="0.25">
      <c r="A380" s="40">
        <v>31</v>
      </c>
      <c r="B380" s="41" t="s">
        <v>19</v>
      </c>
      <c r="C380" s="62">
        <v>6640</v>
      </c>
      <c r="D380" s="62">
        <v>6640</v>
      </c>
      <c r="E380" s="88">
        <f>E381+E385+E387</f>
        <v>3176.5099999999998</v>
      </c>
      <c r="F380" s="62">
        <f t="shared" si="5"/>
        <v>47.839006024096378</v>
      </c>
    </row>
    <row r="381" spans="1:6" x14ac:dyDescent="0.25">
      <c r="A381" s="42">
        <v>311</v>
      </c>
      <c r="B381" s="43" t="s">
        <v>50</v>
      </c>
      <c r="C381" s="62">
        <v>1460</v>
      </c>
      <c r="D381" s="62">
        <v>1460</v>
      </c>
      <c r="E381" s="88">
        <f>E382</f>
        <v>2642.41</v>
      </c>
      <c r="F381" s="62">
        <f t="shared" si="5"/>
        <v>180.98698630136985</v>
      </c>
    </row>
    <row r="382" spans="1:6" x14ac:dyDescent="0.25">
      <c r="A382" s="84">
        <v>3111</v>
      </c>
      <c r="B382" s="80" t="s">
        <v>125</v>
      </c>
      <c r="C382" s="62">
        <v>1260</v>
      </c>
      <c r="D382" s="62">
        <v>1260</v>
      </c>
      <c r="E382" s="88">
        <f>2522.3+49.47+70.64</f>
        <v>2642.41</v>
      </c>
      <c r="F382" s="62">
        <f t="shared" si="5"/>
        <v>209.71507936507936</v>
      </c>
    </row>
    <row r="383" spans="1:6" x14ac:dyDescent="0.25">
      <c r="A383" s="84">
        <v>3113</v>
      </c>
      <c r="B383" s="80" t="s">
        <v>149</v>
      </c>
      <c r="C383" s="62">
        <v>0</v>
      </c>
      <c r="D383" s="62">
        <v>0</v>
      </c>
      <c r="E383" s="88">
        <v>0</v>
      </c>
      <c r="F383" s="62" t="e">
        <f t="shared" si="5"/>
        <v>#DIV/0!</v>
      </c>
    </row>
    <row r="384" spans="1:6" x14ac:dyDescent="0.25">
      <c r="A384" s="84">
        <v>3114</v>
      </c>
      <c r="B384" s="80" t="s">
        <v>150</v>
      </c>
      <c r="C384" s="62">
        <v>0</v>
      </c>
      <c r="D384" s="62">
        <v>0</v>
      </c>
      <c r="E384" s="88">
        <v>0</v>
      </c>
      <c r="F384" s="62" t="e">
        <f t="shared" si="5"/>
        <v>#DIV/0!</v>
      </c>
    </row>
    <row r="385" spans="1:6" x14ac:dyDescent="0.25">
      <c r="A385" s="42">
        <v>312</v>
      </c>
      <c r="B385" s="43" t="s">
        <v>51</v>
      </c>
      <c r="C385" s="62">
        <v>0</v>
      </c>
      <c r="D385" s="62">
        <v>0</v>
      </c>
      <c r="E385" s="88">
        <f>E386</f>
        <v>98.1</v>
      </c>
      <c r="F385" s="62" t="e">
        <f t="shared" si="5"/>
        <v>#DIV/0!</v>
      </c>
    </row>
    <row r="386" spans="1:6" x14ac:dyDescent="0.25">
      <c r="A386" s="84">
        <v>3121</v>
      </c>
      <c r="B386" s="80" t="s">
        <v>51</v>
      </c>
      <c r="C386" s="62">
        <v>0</v>
      </c>
      <c r="D386" s="62">
        <v>0</v>
      </c>
      <c r="E386" s="88">
        <v>98.1</v>
      </c>
      <c r="F386" s="62" t="e">
        <f t="shared" si="5"/>
        <v>#DIV/0!</v>
      </c>
    </row>
    <row r="387" spans="1:6" x14ac:dyDescent="0.25">
      <c r="A387" s="42">
        <v>313</v>
      </c>
      <c r="B387" s="43" t="s">
        <v>52</v>
      </c>
      <c r="C387" s="62">
        <v>0</v>
      </c>
      <c r="D387" s="62">
        <v>0</v>
      </c>
      <c r="E387" s="88">
        <f>E388</f>
        <v>436</v>
      </c>
      <c r="F387" s="62" t="e">
        <f t="shared" si="5"/>
        <v>#DIV/0!</v>
      </c>
    </row>
    <row r="388" spans="1:6" x14ac:dyDescent="0.25">
      <c r="A388" s="84">
        <v>3132</v>
      </c>
      <c r="B388" s="80" t="s">
        <v>126</v>
      </c>
      <c r="C388" s="62">
        <v>0</v>
      </c>
      <c r="D388" s="62">
        <v>0</v>
      </c>
      <c r="E388" s="88">
        <v>436</v>
      </c>
      <c r="F388" s="62" t="e">
        <f t="shared" si="5"/>
        <v>#DIV/0!</v>
      </c>
    </row>
    <row r="389" spans="1:6" ht="22.5" x14ac:dyDescent="0.25">
      <c r="A389" s="84">
        <v>3133</v>
      </c>
      <c r="B389" s="80" t="s">
        <v>151</v>
      </c>
      <c r="C389" s="62">
        <v>0</v>
      </c>
      <c r="D389" s="62">
        <v>0</v>
      </c>
      <c r="E389" s="88">
        <v>0</v>
      </c>
      <c r="F389" s="62" t="e">
        <f t="shared" si="5"/>
        <v>#DIV/0!</v>
      </c>
    </row>
    <row r="390" spans="1:6" x14ac:dyDescent="0.25">
      <c r="A390" s="40">
        <v>32</v>
      </c>
      <c r="B390" s="41" t="s">
        <v>31</v>
      </c>
      <c r="C390" s="62">
        <v>14610</v>
      </c>
      <c r="D390" s="62">
        <v>14610</v>
      </c>
      <c r="E390" s="88">
        <f>E391+E395+E402+E414</f>
        <v>19329.27</v>
      </c>
      <c r="F390" s="62">
        <f t="shared" si="5"/>
        <v>132.30164271047229</v>
      </c>
    </row>
    <row r="391" spans="1:6" x14ac:dyDescent="0.25">
      <c r="A391" s="42">
        <v>321</v>
      </c>
      <c r="B391" s="43" t="s">
        <v>53</v>
      </c>
      <c r="C391" s="62">
        <v>0</v>
      </c>
      <c r="D391" s="62">
        <v>0</v>
      </c>
      <c r="E391" s="88">
        <f>E392+E394</f>
        <v>15229.05</v>
      </c>
      <c r="F391" s="62" t="e">
        <f t="shared" si="5"/>
        <v>#DIV/0!</v>
      </c>
    </row>
    <row r="392" spans="1:6" x14ac:dyDescent="0.25">
      <c r="A392" s="84">
        <v>3211</v>
      </c>
      <c r="B392" s="80" t="s">
        <v>127</v>
      </c>
      <c r="C392" s="62">
        <v>0</v>
      </c>
      <c r="D392" s="62">
        <v>0</v>
      </c>
      <c r="E392" s="88">
        <f>6793.8+1260+5328.42+491.22+148.8+12.3</f>
        <v>14034.539999999999</v>
      </c>
      <c r="F392" s="62" t="e">
        <f t="shared" ref="F392:F455" si="6">E392/D392*100</f>
        <v>#DIV/0!</v>
      </c>
    </row>
    <row r="393" spans="1:6" x14ac:dyDescent="0.25">
      <c r="A393" s="85">
        <v>3212</v>
      </c>
      <c r="B393" s="81" t="s">
        <v>128</v>
      </c>
      <c r="C393" s="62">
        <v>0</v>
      </c>
      <c r="D393" s="62">
        <v>0</v>
      </c>
      <c r="E393" s="88">
        <v>0</v>
      </c>
      <c r="F393" s="62" t="e">
        <f t="shared" si="6"/>
        <v>#DIV/0!</v>
      </c>
    </row>
    <row r="394" spans="1:6" x14ac:dyDescent="0.25">
      <c r="A394" s="85">
        <v>3213</v>
      </c>
      <c r="B394" s="81" t="s">
        <v>129</v>
      </c>
      <c r="C394" s="62">
        <v>0</v>
      </c>
      <c r="D394" s="62">
        <v>0</v>
      </c>
      <c r="E394" s="88">
        <v>1194.51</v>
      </c>
      <c r="F394" s="62" t="e">
        <f t="shared" si="6"/>
        <v>#DIV/0!</v>
      </c>
    </row>
    <row r="395" spans="1:6" x14ac:dyDescent="0.25">
      <c r="A395" s="42">
        <v>322</v>
      </c>
      <c r="B395" s="43" t="s">
        <v>54</v>
      </c>
      <c r="C395" s="62">
        <v>1470</v>
      </c>
      <c r="D395" s="62">
        <v>1470</v>
      </c>
      <c r="E395" s="88">
        <f>E398+E400</f>
        <v>501</v>
      </c>
      <c r="F395" s="62">
        <f t="shared" si="6"/>
        <v>34.08163265306122</v>
      </c>
    </row>
    <row r="396" spans="1:6" x14ac:dyDescent="0.25">
      <c r="A396" s="85">
        <v>3221</v>
      </c>
      <c r="B396" s="81" t="s">
        <v>130</v>
      </c>
      <c r="C396" s="62">
        <v>810</v>
      </c>
      <c r="D396" s="62">
        <v>810</v>
      </c>
      <c r="E396" s="88">
        <v>0</v>
      </c>
      <c r="F396" s="62">
        <f t="shared" si="6"/>
        <v>0</v>
      </c>
    </row>
    <row r="397" spans="1:6" x14ac:dyDescent="0.25">
      <c r="A397" s="85">
        <v>3222</v>
      </c>
      <c r="B397" s="81" t="s">
        <v>131</v>
      </c>
      <c r="C397" s="62">
        <v>0</v>
      </c>
      <c r="D397" s="62">
        <v>0</v>
      </c>
      <c r="E397" s="88">
        <v>0</v>
      </c>
      <c r="F397" s="62" t="e">
        <f t="shared" si="6"/>
        <v>#DIV/0!</v>
      </c>
    </row>
    <row r="398" spans="1:6" x14ac:dyDescent="0.25">
      <c r="A398" s="85">
        <v>3223</v>
      </c>
      <c r="B398" s="81" t="s">
        <v>132</v>
      </c>
      <c r="C398" s="62">
        <v>660</v>
      </c>
      <c r="D398" s="62">
        <v>660</v>
      </c>
      <c r="E398" s="88">
        <v>385</v>
      </c>
      <c r="F398" s="62">
        <f t="shared" si="6"/>
        <v>58.333333333333336</v>
      </c>
    </row>
    <row r="399" spans="1:6" x14ac:dyDescent="0.25">
      <c r="A399" s="85">
        <v>3224</v>
      </c>
      <c r="B399" s="81" t="s">
        <v>133</v>
      </c>
      <c r="C399" s="62">
        <v>0</v>
      </c>
      <c r="D399" s="62">
        <v>0</v>
      </c>
      <c r="E399" s="88">
        <v>0</v>
      </c>
      <c r="F399" s="62" t="e">
        <f t="shared" si="6"/>
        <v>#DIV/0!</v>
      </c>
    </row>
    <row r="400" spans="1:6" x14ac:dyDescent="0.25">
      <c r="A400" s="85">
        <v>3225</v>
      </c>
      <c r="B400" s="81" t="s">
        <v>134</v>
      </c>
      <c r="C400" s="62">
        <v>0</v>
      </c>
      <c r="D400" s="62">
        <v>0</v>
      </c>
      <c r="E400" s="88">
        <v>116</v>
      </c>
      <c r="F400" s="62" t="e">
        <f t="shared" si="6"/>
        <v>#DIV/0!</v>
      </c>
    </row>
    <row r="401" spans="1:6" x14ac:dyDescent="0.25">
      <c r="A401" s="85">
        <v>3227</v>
      </c>
      <c r="B401" s="81" t="s">
        <v>165</v>
      </c>
      <c r="C401" s="62">
        <v>0</v>
      </c>
      <c r="D401" s="62">
        <v>0</v>
      </c>
      <c r="E401" s="88">
        <v>0</v>
      </c>
      <c r="F401" s="62" t="e">
        <f t="shared" si="6"/>
        <v>#DIV/0!</v>
      </c>
    </row>
    <row r="402" spans="1:6" x14ac:dyDescent="0.25">
      <c r="A402" s="42">
        <v>323</v>
      </c>
      <c r="B402" s="43" t="s">
        <v>55</v>
      </c>
      <c r="C402" s="62">
        <v>6040</v>
      </c>
      <c r="D402" s="62">
        <v>6040</v>
      </c>
      <c r="E402" s="88">
        <f>E403</f>
        <v>3042.2</v>
      </c>
      <c r="F402" s="62">
        <f t="shared" si="6"/>
        <v>50.367549668874169</v>
      </c>
    </row>
    <row r="403" spans="1:6" ht="15.75" customHeight="1" x14ac:dyDescent="0.25">
      <c r="A403" s="85">
        <v>3231</v>
      </c>
      <c r="B403" s="81" t="s">
        <v>135</v>
      </c>
      <c r="C403" s="62">
        <v>4980</v>
      </c>
      <c r="D403" s="62">
        <v>4980</v>
      </c>
      <c r="E403" s="88">
        <v>3042.2</v>
      </c>
      <c r="F403" s="62">
        <f t="shared" si="6"/>
        <v>61.088353413654616</v>
      </c>
    </row>
    <row r="404" spans="1:6" x14ac:dyDescent="0.25">
      <c r="A404" s="85">
        <v>3232</v>
      </c>
      <c r="B404" s="81" t="s">
        <v>136</v>
      </c>
      <c r="C404" s="62">
        <v>0</v>
      </c>
      <c r="D404" s="62">
        <v>0</v>
      </c>
      <c r="E404" s="88">
        <v>0</v>
      </c>
      <c r="F404" s="62" t="e">
        <f t="shared" si="6"/>
        <v>#DIV/0!</v>
      </c>
    </row>
    <row r="405" spans="1:6" x14ac:dyDescent="0.25">
      <c r="A405" s="85">
        <v>3233</v>
      </c>
      <c r="B405" s="81" t="s">
        <v>166</v>
      </c>
      <c r="C405" s="62">
        <v>1060</v>
      </c>
      <c r="D405" s="62">
        <v>1060</v>
      </c>
      <c r="E405" s="88">
        <v>0</v>
      </c>
      <c r="F405" s="62">
        <f t="shared" si="6"/>
        <v>0</v>
      </c>
    </row>
    <row r="406" spans="1:6" x14ac:dyDescent="0.25">
      <c r="A406" s="85">
        <v>3234</v>
      </c>
      <c r="B406" s="82" t="s">
        <v>137</v>
      </c>
      <c r="C406" s="62">
        <v>0</v>
      </c>
      <c r="D406" s="62">
        <v>0</v>
      </c>
      <c r="E406" s="88">
        <v>0</v>
      </c>
      <c r="F406" s="62" t="e">
        <f t="shared" si="6"/>
        <v>#DIV/0!</v>
      </c>
    </row>
    <row r="407" spans="1:6" x14ac:dyDescent="0.25">
      <c r="A407" s="85">
        <v>3235</v>
      </c>
      <c r="B407" s="82" t="s">
        <v>152</v>
      </c>
      <c r="C407" s="62">
        <v>0</v>
      </c>
      <c r="D407" s="62">
        <v>0</v>
      </c>
      <c r="E407" s="88">
        <v>0</v>
      </c>
      <c r="F407" s="62" t="e">
        <f t="shared" si="6"/>
        <v>#DIV/0!</v>
      </c>
    </row>
    <row r="408" spans="1:6" x14ac:dyDescent="0.25">
      <c r="A408" s="85">
        <v>3236</v>
      </c>
      <c r="B408" s="82" t="s">
        <v>167</v>
      </c>
      <c r="C408" s="62">
        <v>0</v>
      </c>
      <c r="D408" s="62">
        <v>0</v>
      </c>
      <c r="E408" s="88">
        <v>0</v>
      </c>
      <c r="F408" s="62" t="e">
        <f t="shared" si="6"/>
        <v>#DIV/0!</v>
      </c>
    </row>
    <row r="409" spans="1:6" x14ac:dyDescent="0.25">
      <c r="A409" s="85">
        <v>3237</v>
      </c>
      <c r="B409" s="82" t="s">
        <v>138</v>
      </c>
      <c r="C409" s="62">
        <v>0</v>
      </c>
      <c r="D409" s="62">
        <v>0</v>
      </c>
      <c r="E409" s="88">
        <v>0</v>
      </c>
      <c r="F409" s="62" t="e">
        <f t="shared" si="6"/>
        <v>#DIV/0!</v>
      </c>
    </row>
    <row r="410" spans="1:6" x14ac:dyDescent="0.25">
      <c r="A410" s="85">
        <v>3238</v>
      </c>
      <c r="B410" s="82" t="s">
        <v>139</v>
      </c>
      <c r="C410" s="62">
        <v>0</v>
      </c>
      <c r="D410" s="62">
        <v>0</v>
      </c>
      <c r="E410" s="88">
        <v>0</v>
      </c>
      <c r="F410" s="62" t="e">
        <f t="shared" si="6"/>
        <v>#DIV/0!</v>
      </c>
    </row>
    <row r="411" spans="1:6" x14ac:dyDescent="0.25">
      <c r="A411" s="85">
        <v>3239</v>
      </c>
      <c r="B411" s="82" t="s">
        <v>140</v>
      </c>
      <c r="C411" s="62">
        <v>0</v>
      </c>
      <c r="D411" s="62">
        <v>0</v>
      </c>
      <c r="E411" s="88">
        <v>0</v>
      </c>
      <c r="F411" s="62" t="e">
        <f t="shared" si="6"/>
        <v>#DIV/0!</v>
      </c>
    </row>
    <row r="412" spans="1:6" ht="26.25" x14ac:dyDescent="0.25">
      <c r="A412" s="42">
        <v>324</v>
      </c>
      <c r="B412" s="43" t="s">
        <v>65</v>
      </c>
      <c r="C412" s="62">
        <v>4980</v>
      </c>
      <c r="D412" s="62">
        <v>4980</v>
      </c>
      <c r="E412" s="88">
        <v>0</v>
      </c>
      <c r="F412" s="62">
        <f t="shared" si="6"/>
        <v>0</v>
      </c>
    </row>
    <row r="413" spans="1:6" ht="23.25" x14ac:dyDescent="0.25">
      <c r="A413" s="85">
        <v>3241</v>
      </c>
      <c r="B413" s="82" t="s">
        <v>171</v>
      </c>
      <c r="C413" s="62">
        <v>4980</v>
      </c>
      <c r="D413" s="62">
        <v>4980</v>
      </c>
      <c r="E413" s="88">
        <v>0</v>
      </c>
      <c r="F413" s="62">
        <f t="shared" si="6"/>
        <v>0</v>
      </c>
    </row>
    <row r="414" spans="1:6" ht="26.25" x14ac:dyDescent="0.25">
      <c r="A414" s="42">
        <v>329</v>
      </c>
      <c r="B414" s="43" t="s">
        <v>56</v>
      </c>
      <c r="C414" s="62">
        <v>2120</v>
      </c>
      <c r="D414" s="62">
        <v>2120</v>
      </c>
      <c r="E414" s="88">
        <f>E416+E421+E417</f>
        <v>557.02</v>
      </c>
      <c r="F414" s="62">
        <f t="shared" si="6"/>
        <v>26.274528301886789</v>
      </c>
    </row>
    <row r="415" spans="1:6" ht="23.25" x14ac:dyDescent="0.25">
      <c r="A415" s="85">
        <v>3291</v>
      </c>
      <c r="B415" s="82" t="s">
        <v>153</v>
      </c>
      <c r="C415" s="62">
        <v>0</v>
      </c>
      <c r="D415" s="62">
        <v>0</v>
      </c>
      <c r="E415" s="88">
        <v>0</v>
      </c>
      <c r="F415" s="62" t="e">
        <f t="shared" si="6"/>
        <v>#DIV/0!</v>
      </c>
    </row>
    <row r="416" spans="1:6" x14ac:dyDescent="0.25">
      <c r="A416" s="85">
        <v>3292</v>
      </c>
      <c r="B416" s="82" t="s">
        <v>141</v>
      </c>
      <c r="C416" s="62">
        <v>400</v>
      </c>
      <c r="D416" s="62">
        <v>400</v>
      </c>
      <c r="E416" s="88">
        <v>230.27</v>
      </c>
      <c r="F416" s="62">
        <f t="shared" si="6"/>
        <v>57.567500000000003</v>
      </c>
    </row>
    <row r="417" spans="1:6" ht="15.75" customHeight="1" x14ac:dyDescent="0.25">
      <c r="A417" s="85">
        <v>3293</v>
      </c>
      <c r="B417" s="82" t="s">
        <v>142</v>
      </c>
      <c r="C417" s="62">
        <v>660</v>
      </c>
      <c r="D417" s="62">
        <v>660</v>
      </c>
      <c r="E417" s="88">
        <v>11.3</v>
      </c>
      <c r="F417" s="62">
        <f t="shared" si="6"/>
        <v>1.7121212121212124</v>
      </c>
    </row>
    <row r="418" spans="1:6" ht="15.75" customHeight="1" x14ac:dyDescent="0.25">
      <c r="A418" s="85">
        <v>3294</v>
      </c>
      <c r="B418" s="82" t="s">
        <v>143</v>
      </c>
      <c r="C418" s="62">
        <v>0</v>
      </c>
      <c r="D418" s="62">
        <v>0</v>
      </c>
      <c r="E418" s="88">
        <v>0</v>
      </c>
      <c r="F418" s="62" t="e">
        <f t="shared" si="6"/>
        <v>#DIV/0!</v>
      </c>
    </row>
    <row r="419" spans="1:6" x14ac:dyDescent="0.25">
      <c r="A419" s="85">
        <v>3295</v>
      </c>
      <c r="B419" s="82" t="s">
        <v>144</v>
      </c>
      <c r="C419" s="62">
        <v>0</v>
      </c>
      <c r="D419" s="62">
        <v>0</v>
      </c>
      <c r="E419" s="88">
        <v>0</v>
      </c>
      <c r="F419" s="62" t="e">
        <f t="shared" si="6"/>
        <v>#DIV/0!</v>
      </c>
    </row>
    <row r="420" spans="1:6" x14ac:dyDescent="0.25">
      <c r="A420" s="85">
        <v>3296</v>
      </c>
      <c r="B420" s="82" t="s">
        <v>145</v>
      </c>
      <c r="C420" s="62">
        <v>0</v>
      </c>
      <c r="D420" s="62">
        <v>0</v>
      </c>
      <c r="E420" s="88">
        <v>0</v>
      </c>
      <c r="F420" s="62" t="e">
        <f t="shared" si="6"/>
        <v>#DIV/0!</v>
      </c>
    </row>
    <row r="421" spans="1:6" x14ac:dyDescent="0.25">
      <c r="A421" s="85">
        <v>3299</v>
      </c>
      <c r="B421" s="82" t="s">
        <v>146</v>
      </c>
      <c r="C421" s="62">
        <v>1060</v>
      </c>
      <c r="D421" s="62">
        <v>1060</v>
      </c>
      <c r="E421" s="88">
        <v>315.45</v>
      </c>
      <c r="F421" s="62">
        <f t="shared" si="6"/>
        <v>29.759433962264147</v>
      </c>
    </row>
    <row r="422" spans="1:6" x14ac:dyDescent="0.25">
      <c r="A422" s="40">
        <v>34</v>
      </c>
      <c r="B422" s="41" t="s">
        <v>57</v>
      </c>
      <c r="C422" s="62">
        <v>0</v>
      </c>
      <c r="D422" s="62">
        <v>0</v>
      </c>
      <c r="E422" s="88">
        <v>0</v>
      </c>
      <c r="F422" s="62" t="e">
        <f t="shared" si="6"/>
        <v>#DIV/0!</v>
      </c>
    </row>
    <row r="423" spans="1:6" x14ac:dyDescent="0.25">
      <c r="A423" s="42">
        <v>343</v>
      </c>
      <c r="B423" s="43" t="s">
        <v>58</v>
      </c>
      <c r="C423" s="62">
        <v>0</v>
      </c>
      <c r="D423" s="62">
        <v>0</v>
      </c>
      <c r="E423" s="88">
        <v>0</v>
      </c>
      <c r="F423" s="62" t="e">
        <f t="shared" si="6"/>
        <v>#DIV/0!</v>
      </c>
    </row>
    <row r="424" spans="1:6" x14ac:dyDescent="0.25">
      <c r="A424" s="85">
        <v>3431</v>
      </c>
      <c r="B424" s="83" t="s">
        <v>147</v>
      </c>
      <c r="C424" s="62">
        <v>0</v>
      </c>
      <c r="D424" s="62">
        <v>0</v>
      </c>
      <c r="E424" s="88">
        <v>0</v>
      </c>
      <c r="F424" s="62" t="e">
        <f t="shared" si="6"/>
        <v>#DIV/0!</v>
      </c>
    </row>
    <row r="425" spans="1:6" x14ac:dyDescent="0.25">
      <c r="A425" s="85">
        <v>3433</v>
      </c>
      <c r="B425" s="82" t="s">
        <v>148</v>
      </c>
      <c r="C425" s="62">
        <v>0</v>
      </c>
      <c r="D425" s="62">
        <v>0</v>
      </c>
      <c r="E425" s="88">
        <v>0</v>
      </c>
      <c r="F425" s="62" t="e">
        <f t="shared" si="6"/>
        <v>#DIV/0!</v>
      </c>
    </row>
    <row r="426" spans="1:6" ht="26.25" x14ac:dyDescent="0.25">
      <c r="A426" s="40">
        <v>4</v>
      </c>
      <c r="B426" s="41" t="s">
        <v>20</v>
      </c>
      <c r="C426" s="62">
        <v>6100</v>
      </c>
      <c r="D426" s="62">
        <v>6100</v>
      </c>
      <c r="E426" s="88">
        <v>0</v>
      </c>
      <c r="F426" s="62">
        <f t="shared" si="6"/>
        <v>0</v>
      </c>
    </row>
    <row r="427" spans="1:6" ht="39" x14ac:dyDescent="0.25">
      <c r="A427" s="40">
        <v>42</v>
      </c>
      <c r="B427" s="41" t="s">
        <v>43</v>
      </c>
      <c r="C427" s="62">
        <v>6100</v>
      </c>
      <c r="D427" s="62">
        <v>6100</v>
      </c>
      <c r="E427" s="88">
        <v>0</v>
      </c>
      <c r="F427" s="62">
        <f t="shared" si="6"/>
        <v>0</v>
      </c>
    </row>
    <row r="428" spans="1:6" x14ac:dyDescent="0.25">
      <c r="A428" s="42">
        <v>421</v>
      </c>
      <c r="B428" s="43" t="s">
        <v>61</v>
      </c>
      <c r="C428" s="62">
        <v>0</v>
      </c>
      <c r="D428" s="62">
        <v>0</v>
      </c>
      <c r="E428" s="88">
        <v>0</v>
      </c>
      <c r="F428" s="62" t="e">
        <f t="shared" si="6"/>
        <v>#DIV/0!</v>
      </c>
    </row>
    <row r="429" spans="1:6" x14ac:dyDescent="0.25">
      <c r="A429" s="85">
        <v>4212</v>
      </c>
      <c r="B429" s="93" t="s">
        <v>170</v>
      </c>
      <c r="C429" s="62">
        <v>0</v>
      </c>
      <c r="D429" s="62">
        <v>0</v>
      </c>
      <c r="E429" s="88">
        <v>0</v>
      </c>
      <c r="F429" s="62" t="e">
        <f t="shared" si="6"/>
        <v>#DIV/0!</v>
      </c>
    </row>
    <row r="430" spans="1:6" x14ac:dyDescent="0.25">
      <c r="A430" s="42">
        <v>422</v>
      </c>
      <c r="B430" s="43" t="s">
        <v>62</v>
      </c>
      <c r="C430" s="62">
        <v>6100</v>
      </c>
      <c r="D430" s="62">
        <v>6100</v>
      </c>
      <c r="E430" s="88">
        <v>0</v>
      </c>
      <c r="F430" s="62">
        <f t="shared" si="6"/>
        <v>0</v>
      </c>
    </row>
    <row r="431" spans="1:6" x14ac:dyDescent="0.25">
      <c r="A431" s="85">
        <v>4221</v>
      </c>
      <c r="B431" s="93" t="s">
        <v>161</v>
      </c>
      <c r="C431" s="62">
        <v>0</v>
      </c>
      <c r="D431" s="62">
        <v>0</v>
      </c>
      <c r="E431" s="88">
        <v>0</v>
      </c>
      <c r="F431" s="62" t="e">
        <f t="shared" si="6"/>
        <v>#DIV/0!</v>
      </c>
    </row>
    <row r="432" spans="1:6" x14ac:dyDescent="0.25">
      <c r="A432" s="85">
        <v>4226</v>
      </c>
      <c r="B432" s="93" t="s">
        <v>162</v>
      </c>
      <c r="C432" s="62">
        <v>0</v>
      </c>
      <c r="D432" s="62">
        <v>0</v>
      </c>
      <c r="E432" s="88">
        <v>0</v>
      </c>
      <c r="F432" s="62" t="e">
        <f t="shared" si="6"/>
        <v>#DIV/0!</v>
      </c>
    </row>
    <row r="433" spans="1:6" ht="23.25" x14ac:dyDescent="0.25">
      <c r="A433" s="85">
        <v>4227</v>
      </c>
      <c r="B433" s="82" t="s">
        <v>156</v>
      </c>
      <c r="C433" s="62">
        <v>6100</v>
      </c>
      <c r="D433" s="62">
        <v>6100</v>
      </c>
      <c r="E433" s="88">
        <v>0</v>
      </c>
      <c r="F433" s="62">
        <f t="shared" si="6"/>
        <v>0</v>
      </c>
    </row>
    <row r="434" spans="1:6" ht="26.25" x14ac:dyDescent="0.25">
      <c r="A434" s="42">
        <v>424</v>
      </c>
      <c r="B434" s="43" t="s">
        <v>63</v>
      </c>
      <c r="C434" s="62">
        <v>0</v>
      </c>
      <c r="D434" s="62">
        <v>0</v>
      </c>
      <c r="E434" s="88">
        <v>0</v>
      </c>
      <c r="F434" s="62" t="e">
        <f t="shared" si="6"/>
        <v>#DIV/0!</v>
      </c>
    </row>
    <row r="435" spans="1:6" x14ac:dyDescent="0.25">
      <c r="A435" s="85">
        <v>4241</v>
      </c>
      <c r="B435" s="82" t="s">
        <v>169</v>
      </c>
      <c r="C435" s="62">
        <v>0</v>
      </c>
      <c r="D435" s="62">
        <v>0</v>
      </c>
      <c r="E435" s="88">
        <v>0</v>
      </c>
      <c r="F435" s="62" t="e">
        <f t="shared" si="6"/>
        <v>#DIV/0!</v>
      </c>
    </row>
    <row r="436" spans="1:6" x14ac:dyDescent="0.25">
      <c r="A436" s="40"/>
      <c r="B436" s="41"/>
      <c r="C436" s="62"/>
      <c r="D436" s="62"/>
      <c r="E436" s="62"/>
      <c r="F436" s="62" t="e">
        <f t="shared" si="6"/>
        <v>#DIV/0!</v>
      </c>
    </row>
    <row r="437" spans="1:6" ht="39" x14ac:dyDescent="0.25">
      <c r="A437" s="46" t="s">
        <v>66</v>
      </c>
      <c r="B437" s="38" t="s">
        <v>67</v>
      </c>
      <c r="C437" s="90">
        <f>C438+C537+C606+C646</f>
        <v>50700.11</v>
      </c>
      <c r="D437" s="90">
        <f>D438+D486+D537+D569+D605+D645</f>
        <v>118200.11000000002</v>
      </c>
      <c r="E437" s="90">
        <f>E438+E486+E537+E569+E605+E645</f>
        <v>71271.850000000006</v>
      </c>
      <c r="F437" s="62">
        <f t="shared" si="6"/>
        <v>60.297617320322281</v>
      </c>
    </row>
    <row r="438" spans="1:6" ht="39" x14ac:dyDescent="0.25">
      <c r="A438" s="45" t="s">
        <v>48</v>
      </c>
      <c r="B438" s="39" t="s">
        <v>67</v>
      </c>
      <c r="C438" s="90">
        <f>C440</f>
        <v>663.61</v>
      </c>
      <c r="D438" s="90">
        <v>663.61</v>
      </c>
      <c r="E438" s="90">
        <f>E450</f>
        <v>748.54</v>
      </c>
      <c r="F438" s="62">
        <f t="shared" si="6"/>
        <v>112.79817965371225</v>
      </c>
    </row>
    <row r="439" spans="1:6" x14ac:dyDescent="0.25">
      <c r="A439" s="52"/>
      <c r="B439" s="44" t="s">
        <v>17</v>
      </c>
      <c r="C439" s="62"/>
      <c r="D439" s="62"/>
      <c r="E439" s="62"/>
      <c r="F439" s="62" t="e">
        <f t="shared" si="6"/>
        <v>#DIV/0!</v>
      </c>
    </row>
    <row r="440" spans="1:6" x14ac:dyDescent="0.25">
      <c r="A440" s="40">
        <v>3</v>
      </c>
      <c r="B440" s="41" t="s">
        <v>18</v>
      </c>
      <c r="C440" s="62">
        <v>663.61</v>
      </c>
      <c r="D440" s="62">
        <v>663.61</v>
      </c>
      <c r="E440" s="62">
        <v>0</v>
      </c>
      <c r="F440" s="62">
        <f t="shared" si="6"/>
        <v>0</v>
      </c>
    </row>
    <row r="441" spans="1:6" x14ac:dyDescent="0.25">
      <c r="A441" s="40">
        <v>31</v>
      </c>
      <c r="B441" s="41" t="s">
        <v>19</v>
      </c>
      <c r="C441" s="62">
        <v>0</v>
      </c>
      <c r="D441" s="62">
        <v>0</v>
      </c>
      <c r="E441" s="62">
        <v>0</v>
      </c>
      <c r="F441" s="62" t="e">
        <f t="shared" si="6"/>
        <v>#DIV/0!</v>
      </c>
    </row>
    <row r="442" spans="1:6" x14ac:dyDescent="0.25">
      <c r="A442" s="42">
        <v>311</v>
      </c>
      <c r="B442" s="43" t="s">
        <v>50</v>
      </c>
      <c r="C442" s="62">
        <v>0</v>
      </c>
      <c r="D442" s="62">
        <v>0</v>
      </c>
      <c r="E442" s="62">
        <v>0</v>
      </c>
      <c r="F442" s="62" t="e">
        <f t="shared" si="6"/>
        <v>#DIV/0!</v>
      </c>
    </row>
    <row r="443" spans="1:6" x14ac:dyDescent="0.25">
      <c r="A443" s="84">
        <v>3111</v>
      </c>
      <c r="B443" s="80" t="s">
        <v>125</v>
      </c>
      <c r="C443" s="62">
        <v>0</v>
      </c>
      <c r="D443" s="62">
        <v>0</v>
      </c>
      <c r="E443" s="62">
        <v>0</v>
      </c>
      <c r="F443" s="62" t="e">
        <f t="shared" si="6"/>
        <v>#DIV/0!</v>
      </c>
    </row>
    <row r="444" spans="1:6" x14ac:dyDescent="0.25">
      <c r="A444" s="84">
        <v>3113</v>
      </c>
      <c r="B444" s="80" t="s">
        <v>149</v>
      </c>
      <c r="C444" s="62">
        <v>0</v>
      </c>
      <c r="D444" s="62">
        <v>0</v>
      </c>
      <c r="E444" s="62">
        <v>0</v>
      </c>
      <c r="F444" s="62" t="e">
        <f t="shared" si="6"/>
        <v>#DIV/0!</v>
      </c>
    </row>
    <row r="445" spans="1:6" x14ac:dyDescent="0.25">
      <c r="A445" s="84">
        <v>3114</v>
      </c>
      <c r="B445" s="80" t="s">
        <v>150</v>
      </c>
      <c r="C445" s="62">
        <v>0</v>
      </c>
      <c r="D445" s="62">
        <v>0</v>
      </c>
      <c r="E445" s="62">
        <v>0</v>
      </c>
      <c r="F445" s="62" t="e">
        <f t="shared" si="6"/>
        <v>#DIV/0!</v>
      </c>
    </row>
    <row r="446" spans="1:6" x14ac:dyDescent="0.25">
      <c r="A446" s="42">
        <v>312</v>
      </c>
      <c r="B446" s="43" t="s">
        <v>51</v>
      </c>
      <c r="C446" s="62">
        <v>0</v>
      </c>
      <c r="D446" s="62">
        <v>0</v>
      </c>
      <c r="E446" s="62">
        <v>0</v>
      </c>
      <c r="F446" s="62" t="e">
        <f t="shared" si="6"/>
        <v>#DIV/0!</v>
      </c>
    </row>
    <row r="447" spans="1:6" x14ac:dyDescent="0.25">
      <c r="A447" s="84">
        <v>3121</v>
      </c>
      <c r="B447" s="80" t="s">
        <v>51</v>
      </c>
      <c r="C447" s="62">
        <v>0</v>
      </c>
      <c r="D447" s="62">
        <v>0</v>
      </c>
      <c r="E447" s="62">
        <v>0</v>
      </c>
      <c r="F447" s="62" t="e">
        <f t="shared" si="6"/>
        <v>#DIV/0!</v>
      </c>
    </row>
    <row r="448" spans="1:6" x14ac:dyDescent="0.25">
      <c r="A448" s="42">
        <v>313</v>
      </c>
      <c r="B448" s="43" t="s">
        <v>52</v>
      </c>
      <c r="C448" s="62">
        <v>0</v>
      </c>
      <c r="D448" s="62">
        <v>0</v>
      </c>
      <c r="E448" s="62">
        <v>0</v>
      </c>
      <c r="F448" s="62" t="e">
        <f t="shared" si="6"/>
        <v>#DIV/0!</v>
      </c>
    </row>
    <row r="449" spans="1:6" x14ac:dyDescent="0.25">
      <c r="A449" s="84">
        <v>3132</v>
      </c>
      <c r="B449" s="80" t="s">
        <v>126</v>
      </c>
      <c r="C449" s="62">
        <v>0</v>
      </c>
      <c r="D449" s="62">
        <v>0</v>
      </c>
      <c r="E449" s="62">
        <v>0</v>
      </c>
      <c r="F449" s="62" t="e">
        <f t="shared" si="6"/>
        <v>#DIV/0!</v>
      </c>
    </row>
    <row r="450" spans="1:6" ht="22.5" x14ac:dyDescent="0.25">
      <c r="A450" s="84">
        <v>3133</v>
      </c>
      <c r="B450" s="80" t="s">
        <v>151</v>
      </c>
      <c r="C450" s="62">
        <v>0</v>
      </c>
      <c r="D450" s="62">
        <v>0</v>
      </c>
      <c r="E450" s="62">
        <f>E452+E456+E463+E473</f>
        <v>748.54</v>
      </c>
      <c r="F450" s="62" t="e">
        <f t="shared" si="6"/>
        <v>#DIV/0!</v>
      </c>
    </row>
    <row r="451" spans="1:6" x14ac:dyDescent="0.25">
      <c r="A451" s="40">
        <v>32</v>
      </c>
      <c r="B451" s="41" t="s">
        <v>31</v>
      </c>
      <c r="C451" s="62">
        <v>663.61</v>
      </c>
      <c r="D451" s="62">
        <v>663.61</v>
      </c>
      <c r="E451" s="62">
        <v>0</v>
      </c>
      <c r="F451" s="62">
        <f t="shared" si="6"/>
        <v>0</v>
      </c>
    </row>
    <row r="452" spans="1:6" x14ac:dyDescent="0.25">
      <c r="A452" s="42">
        <v>321</v>
      </c>
      <c r="B452" s="43" t="s">
        <v>53</v>
      </c>
      <c r="C452" s="62">
        <v>663.61</v>
      </c>
      <c r="D452" s="62">
        <v>663.61</v>
      </c>
      <c r="E452" s="62">
        <f>E453</f>
        <v>627.09999999999991</v>
      </c>
      <c r="F452" s="62">
        <f t="shared" si="6"/>
        <v>94.498274588990512</v>
      </c>
    </row>
    <row r="453" spans="1:6" x14ac:dyDescent="0.25">
      <c r="A453" s="84">
        <v>3211</v>
      </c>
      <c r="B453" s="80" t="s">
        <v>127</v>
      </c>
      <c r="C453" s="62">
        <v>663.61</v>
      </c>
      <c r="D453" s="62">
        <v>663.61</v>
      </c>
      <c r="E453" s="62">
        <f>435.4+190.4+1.3</f>
        <v>627.09999999999991</v>
      </c>
      <c r="F453" s="62">
        <f t="shared" si="6"/>
        <v>94.498274588990512</v>
      </c>
    </row>
    <row r="454" spans="1:6" x14ac:dyDescent="0.25">
      <c r="A454" s="85">
        <v>3212</v>
      </c>
      <c r="B454" s="81" t="s">
        <v>128</v>
      </c>
      <c r="C454" s="62">
        <v>0</v>
      </c>
      <c r="D454" s="62">
        <v>0</v>
      </c>
      <c r="E454" s="88">
        <v>0</v>
      </c>
      <c r="F454" s="62" t="e">
        <f t="shared" si="6"/>
        <v>#DIV/0!</v>
      </c>
    </row>
    <row r="455" spans="1:6" x14ac:dyDescent="0.25">
      <c r="A455" s="85">
        <v>3213</v>
      </c>
      <c r="B455" s="81" t="s">
        <v>129</v>
      </c>
      <c r="C455" s="62">
        <v>0</v>
      </c>
      <c r="D455" s="62">
        <v>0</v>
      </c>
      <c r="E455" s="88">
        <v>0</v>
      </c>
      <c r="F455" s="62" t="e">
        <f t="shared" si="6"/>
        <v>#DIV/0!</v>
      </c>
    </row>
    <row r="456" spans="1:6" x14ac:dyDescent="0.25">
      <c r="A456" s="42">
        <v>322</v>
      </c>
      <c r="B456" s="43" t="s">
        <v>54</v>
      </c>
      <c r="C456" s="62">
        <v>0</v>
      </c>
      <c r="D456" s="62">
        <v>0</v>
      </c>
      <c r="E456" s="62">
        <f>E457</f>
        <v>42.47</v>
      </c>
      <c r="F456" s="62" t="e">
        <f t="shared" ref="F456:F519" si="7">E456/D456*100</f>
        <v>#DIV/0!</v>
      </c>
    </row>
    <row r="457" spans="1:6" x14ac:dyDescent="0.25">
      <c r="A457" s="85">
        <v>3221</v>
      </c>
      <c r="B457" s="81" t="s">
        <v>130</v>
      </c>
      <c r="C457" s="62">
        <v>0</v>
      </c>
      <c r="D457" s="62">
        <v>0</v>
      </c>
      <c r="E457" s="62">
        <v>42.47</v>
      </c>
      <c r="F457" s="62" t="e">
        <f t="shared" si="7"/>
        <v>#DIV/0!</v>
      </c>
    </row>
    <row r="458" spans="1:6" x14ac:dyDescent="0.25">
      <c r="A458" s="85">
        <v>3222</v>
      </c>
      <c r="B458" s="81" t="s">
        <v>131</v>
      </c>
      <c r="C458" s="62">
        <v>0</v>
      </c>
      <c r="D458" s="62">
        <v>0</v>
      </c>
      <c r="E458" s="88">
        <v>0</v>
      </c>
      <c r="F458" s="62" t="e">
        <f t="shared" si="7"/>
        <v>#DIV/0!</v>
      </c>
    </row>
    <row r="459" spans="1:6" x14ac:dyDescent="0.25">
      <c r="A459" s="85">
        <v>3223</v>
      </c>
      <c r="B459" s="81" t="s">
        <v>132</v>
      </c>
      <c r="C459" s="62">
        <v>0</v>
      </c>
      <c r="D459" s="62">
        <v>0</v>
      </c>
      <c r="E459" s="62">
        <v>0</v>
      </c>
      <c r="F459" s="62" t="e">
        <f t="shared" si="7"/>
        <v>#DIV/0!</v>
      </c>
    </row>
    <row r="460" spans="1:6" x14ac:dyDescent="0.25">
      <c r="A460" s="85">
        <v>3224</v>
      </c>
      <c r="B460" s="81" t="s">
        <v>133</v>
      </c>
      <c r="C460" s="62">
        <v>0</v>
      </c>
      <c r="D460" s="62">
        <v>0</v>
      </c>
      <c r="E460" s="88">
        <v>0</v>
      </c>
      <c r="F460" s="62" t="e">
        <f t="shared" si="7"/>
        <v>#DIV/0!</v>
      </c>
    </row>
    <row r="461" spans="1:6" x14ac:dyDescent="0.25">
      <c r="A461" s="85">
        <v>3225</v>
      </c>
      <c r="B461" s="81" t="s">
        <v>134</v>
      </c>
      <c r="C461" s="62">
        <v>0</v>
      </c>
      <c r="D461" s="62">
        <v>0</v>
      </c>
      <c r="E461" s="62">
        <v>0</v>
      </c>
      <c r="F461" s="62" t="e">
        <f t="shared" si="7"/>
        <v>#DIV/0!</v>
      </c>
    </row>
    <row r="462" spans="1:6" x14ac:dyDescent="0.25">
      <c r="A462" s="85">
        <v>3227</v>
      </c>
      <c r="B462" s="81" t="s">
        <v>165</v>
      </c>
      <c r="C462" s="62">
        <v>0</v>
      </c>
      <c r="D462" s="62">
        <v>0</v>
      </c>
      <c r="E462" s="88">
        <v>0</v>
      </c>
      <c r="F462" s="62" t="e">
        <f t="shared" si="7"/>
        <v>#DIV/0!</v>
      </c>
    </row>
    <row r="463" spans="1:6" x14ac:dyDescent="0.25">
      <c r="A463" s="42">
        <v>323</v>
      </c>
      <c r="B463" s="43" t="s">
        <v>55</v>
      </c>
      <c r="C463" s="62">
        <v>0</v>
      </c>
      <c r="D463" s="62">
        <v>0</v>
      </c>
      <c r="E463" s="62">
        <v>0</v>
      </c>
      <c r="F463" s="62" t="e">
        <f t="shared" si="7"/>
        <v>#DIV/0!</v>
      </c>
    </row>
    <row r="464" spans="1:6" ht="15.75" customHeight="1" x14ac:dyDescent="0.25">
      <c r="A464" s="85">
        <v>3231</v>
      </c>
      <c r="B464" s="81" t="s">
        <v>135</v>
      </c>
      <c r="C464" s="62">
        <v>0</v>
      </c>
      <c r="D464" s="62">
        <v>0</v>
      </c>
      <c r="E464" s="88">
        <v>0</v>
      </c>
      <c r="F464" s="62" t="e">
        <f t="shared" si="7"/>
        <v>#DIV/0!</v>
      </c>
    </row>
    <row r="465" spans="1:6" x14ac:dyDescent="0.25">
      <c r="A465" s="85">
        <v>3232</v>
      </c>
      <c r="B465" s="81" t="s">
        <v>136</v>
      </c>
      <c r="C465" s="62">
        <v>0</v>
      </c>
      <c r="D465" s="62">
        <v>0</v>
      </c>
      <c r="E465" s="62">
        <v>0</v>
      </c>
      <c r="F465" s="62" t="e">
        <f t="shared" si="7"/>
        <v>#DIV/0!</v>
      </c>
    </row>
    <row r="466" spans="1:6" x14ac:dyDescent="0.25">
      <c r="A466" s="85">
        <v>3233</v>
      </c>
      <c r="B466" s="81" t="s">
        <v>166</v>
      </c>
      <c r="C466" s="62">
        <v>0</v>
      </c>
      <c r="D466" s="62">
        <v>0</v>
      </c>
      <c r="E466" s="88">
        <v>0</v>
      </c>
      <c r="F466" s="62" t="e">
        <f t="shared" si="7"/>
        <v>#DIV/0!</v>
      </c>
    </row>
    <row r="467" spans="1:6" x14ac:dyDescent="0.25">
      <c r="A467" s="85">
        <v>3234</v>
      </c>
      <c r="B467" s="82" t="s">
        <v>137</v>
      </c>
      <c r="C467" s="62">
        <v>0</v>
      </c>
      <c r="D467" s="62">
        <v>0</v>
      </c>
      <c r="E467" s="62">
        <v>0</v>
      </c>
      <c r="F467" s="62" t="e">
        <f t="shared" si="7"/>
        <v>#DIV/0!</v>
      </c>
    </row>
    <row r="468" spans="1:6" x14ac:dyDescent="0.25">
      <c r="A468" s="85">
        <v>3235</v>
      </c>
      <c r="B468" s="82" t="s">
        <v>152</v>
      </c>
      <c r="C468" s="62">
        <v>0</v>
      </c>
      <c r="D468" s="62">
        <v>0</v>
      </c>
      <c r="E468" s="88">
        <v>0</v>
      </c>
      <c r="F468" s="62" t="e">
        <f t="shared" si="7"/>
        <v>#DIV/0!</v>
      </c>
    </row>
    <row r="469" spans="1:6" x14ac:dyDescent="0.25">
      <c r="A469" s="85">
        <v>3236</v>
      </c>
      <c r="B469" s="82" t="s">
        <v>167</v>
      </c>
      <c r="C469" s="62">
        <v>0</v>
      </c>
      <c r="D469" s="62">
        <v>0</v>
      </c>
      <c r="E469" s="62">
        <v>0</v>
      </c>
      <c r="F469" s="62" t="e">
        <f t="shared" si="7"/>
        <v>#DIV/0!</v>
      </c>
    </row>
    <row r="470" spans="1:6" x14ac:dyDescent="0.25">
      <c r="A470" s="85">
        <v>3237</v>
      </c>
      <c r="B470" s="82" t="s">
        <v>138</v>
      </c>
      <c r="C470" s="62">
        <v>0</v>
      </c>
      <c r="D470" s="62">
        <v>0</v>
      </c>
      <c r="E470" s="88">
        <v>0</v>
      </c>
      <c r="F470" s="62" t="e">
        <f t="shared" si="7"/>
        <v>#DIV/0!</v>
      </c>
    </row>
    <row r="471" spans="1:6" x14ac:dyDescent="0.25">
      <c r="A471" s="85">
        <v>3238</v>
      </c>
      <c r="B471" s="82" t="s">
        <v>139</v>
      </c>
      <c r="C471" s="62">
        <v>0</v>
      </c>
      <c r="D471" s="62">
        <v>0</v>
      </c>
      <c r="E471" s="62">
        <v>0</v>
      </c>
      <c r="F471" s="62" t="e">
        <f t="shared" si="7"/>
        <v>#DIV/0!</v>
      </c>
    </row>
    <row r="472" spans="1:6" x14ac:dyDescent="0.25">
      <c r="A472" s="85">
        <v>3239</v>
      </c>
      <c r="B472" s="82" t="s">
        <v>140</v>
      </c>
      <c r="C472" s="62">
        <v>0</v>
      </c>
      <c r="D472" s="62">
        <v>0</v>
      </c>
      <c r="E472" s="88">
        <v>0</v>
      </c>
      <c r="F472" s="62" t="e">
        <f t="shared" si="7"/>
        <v>#DIV/0!</v>
      </c>
    </row>
    <row r="473" spans="1:6" ht="26.25" x14ac:dyDescent="0.25">
      <c r="A473" s="42">
        <v>329</v>
      </c>
      <c r="B473" s="43" t="s">
        <v>56</v>
      </c>
      <c r="C473" s="62">
        <v>0</v>
      </c>
      <c r="D473" s="62">
        <v>0</v>
      </c>
      <c r="E473" s="62">
        <f>E476</f>
        <v>78.97</v>
      </c>
      <c r="F473" s="62" t="e">
        <f t="shared" si="7"/>
        <v>#DIV/0!</v>
      </c>
    </row>
    <row r="474" spans="1:6" ht="23.25" x14ac:dyDescent="0.25">
      <c r="A474" s="85">
        <v>3291</v>
      </c>
      <c r="B474" s="82" t="s">
        <v>153</v>
      </c>
      <c r="C474" s="62">
        <v>0</v>
      </c>
      <c r="D474" s="62">
        <v>0</v>
      </c>
      <c r="E474" s="88">
        <v>0</v>
      </c>
      <c r="F474" s="62" t="e">
        <f t="shared" si="7"/>
        <v>#DIV/0!</v>
      </c>
    </row>
    <row r="475" spans="1:6" x14ac:dyDescent="0.25">
      <c r="A475" s="85">
        <v>3292</v>
      </c>
      <c r="B475" s="82" t="s">
        <v>141</v>
      </c>
      <c r="C475" s="62">
        <v>0</v>
      </c>
      <c r="D475" s="62">
        <v>0</v>
      </c>
      <c r="E475" s="62">
        <v>0</v>
      </c>
      <c r="F475" s="62" t="e">
        <f t="shared" si="7"/>
        <v>#DIV/0!</v>
      </c>
    </row>
    <row r="476" spans="1:6" ht="15.75" customHeight="1" x14ac:dyDescent="0.25">
      <c r="A476" s="85">
        <v>3293</v>
      </c>
      <c r="B476" s="82" t="s">
        <v>142</v>
      </c>
      <c r="C476" s="62">
        <v>0</v>
      </c>
      <c r="D476" s="62">
        <v>0</v>
      </c>
      <c r="E476" s="88">
        <v>78.97</v>
      </c>
      <c r="F476" s="62" t="e">
        <f t="shared" si="7"/>
        <v>#DIV/0!</v>
      </c>
    </row>
    <row r="477" spans="1:6" ht="15.75" customHeight="1" x14ac:dyDescent="0.25">
      <c r="A477" s="85">
        <v>3294</v>
      </c>
      <c r="B477" s="82" t="s">
        <v>143</v>
      </c>
      <c r="C477" s="62">
        <v>0</v>
      </c>
      <c r="D477" s="62">
        <v>0</v>
      </c>
      <c r="E477" s="88">
        <v>0</v>
      </c>
      <c r="F477" s="62" t="e">
        <f t="shared" si="7"/>
        <v>#DIV/0!</v>
      </c>
    </row>
    <row r="478" spans="1:6" x14ac:dyDescent="0.25">
      <c r="A478" s="85">
        <v>3295</v>
      </c>
      <c r="B478" s="82" t="s">
        <v>144</v>
      </c>
      <c r="C478" s="62">
        <v>0</v>
      </c>
      <c r="D478" s="62">
        <v>0</v>
      </c>
      <c r="E478" s="62">
        <v>0</v>
      </c>
      <c r="F478" s="62" t="e">
        <f t="shared" si="7"/>
        <v>#DIV/0!</v>
      </c>
    </row>
    <row r="479" spans="1:6" x14ac:dyDescent="0.25">
      <c r="A479" s="85">
        <v>3296</v>
      </c>
      <c r="B479" s="82" t="s">
        <v>145</v>
      </c>
      <c r="C479" s="62">
        <v>0</v>
      </c>
      <c r="D479" s="62">
        <v>0</v>
      </c>
      <c r="E479" s="88">
        <v>0</v>
      </c>
      <c r="F479" s="62" t="e">
        <f t="shared" si="7"/>
        <v>#DIV/0!</v>
      </c>
    </row>
    <row r="480" spans="1:6" x14ac:dyDescent="0.25">
      <c r="A480" s="85">
        <v>3299</v>
      </c>
      <c r="B480" s="82" t="s">
        <v>146</v>
      </c>
      <c r="C480" s="62">
        <v>0</v>
      </c>
      <c r="D480" s="62">
        <v>0</v>
      </c>
      <c r="E480" s="62">
        <v>0</v>
      </c>
      <c r="F480" s="62" t="e">
        <f t="shared" si="7"/>
        <v>#DIV/0!</v>
      </c>
    </row>
    <row r="481" spans="1:6" x14ac:dyDescent="0.25">
      <c r="A481" s="40">
        <v>34</v>
      </c>
      <c r="B481" s="41" t="s">
        <v>57</v>
      </c>
      <c r="C481" s="62">
        <v>0</v>
      </c>
      <c r="D481" s="62">
        <v>0</v>
      </c>
      <c r="E481" s="88">
        <v>0</v>
      </c>
      <c r="F481" s="62" t="e">
        <f t="shared" si="7"/>
        <v>#DIV/0!</v>
      </c>
    </row>
    <row r="482" spans="1:6" x14ac:dyDescent="0.25">
      <c r="A482" s="42">
        <v>343</v>
      </c>
      <c r="B482" s="43" t="s">
        <v>58</v>
      </c>
      <c r="C482" s="62">
        <v>0</v>
      </c>
      <c r="D482" s="62">
        <v>0</v>
      </c>
      <c r="E482" s="62">
        <v>0</v>
      </c>
      <c r="F482" s="62" t="e">
        <f t="shared" si="7"/>
        <v>#DIV/0!</v>
      </c>
    </row>
    <row r="483" spans="1:6" x14ac:dyDescent="0.25">
      <c r="A483" s="85">
        <v>3431</v>
      </c>
      <c r="B483" s="83" t="s">
        <v>147</v>
      </c>
      <c r="C483" s="62">
        <v>0</v>
      </c>
      <c r="D483" s="62">
        <v>0</v>
      </c>
      <c r="E483" s="88">
        <v>0</v>
      </c>
      <c r="F483" s="62" t="e">
        <f t="shared" si="7"/>
        <v>#DIV/0!</v>
      </c>
    </row>
    <row r="484" spans="1:6" x14ac:dyDescent="0.25">
      <c r="A484" s="85">
        <v>3433</v>
      </c>
      <c r="B484" s="82" t="s">
        <v>148</v>
      </c>
      <c r="C484" s="62">
        <v>0</v>
      </c>
      <c r="D484" s="62">
        <v>0</v>
      </c>
      <c r="E484" s="62">
        <v>0</v>
      </c>
      <c r="F484" s="62" t="e">
        <f t="shared" si="7"/>
        <v>#DIV/0!</v>
      </c>
    </row>
    <row r="485" spans="1:6" x14ac:dyDescent="0.25">
      <c r="A485" s="42"/>
      <c r="B485" s="43"/>
      <c r="C485" s="62"/>
      <c r="D485" s="62"/>
      <c r="E485" s="62"/>
      <c r="F485" s="62" t="e">
        <f t="shared" si="7"/>
        <v>#DIV/0!</v>
      </c>
    </row>
    <row r="486" spans="1:6" ht="26.25" x14ac:dyDescent="0.25">
      <c r="A486" s="45" t="s">
        <v>177</v>
      </c>
      <c r="B486" s="39" t="s">
        <v>178</v>
      </c>
      <c r="C486" s="90">
        <f>C488</f>
        <v>0</v>
      </c>
      <c r="D486" s="90">
        <v>0</v>
      </c>
      <c r="E486" s="90">
        <v>2259.15</v>
      </c>
      <c r="F486" s="62" t="e">
        <f t="shared" si="7"/>
        <v>#DIV/0!</v>
      </c>
    </row>
    <row r="487" spans="1:6" x14ac:dyDescent="0.25">
      <c r="A487" s="52"/>
      <c r="B487" s="44" t="s">
        <v>17</v>
      </c>
      <c r="C487" s="62"/>
      <c r="D487" s="62"/>
      <c r="E487" s="62"/>
      <c r="F487" s="62" t="e">
        <f t="shared" si="7"/>
        <v>#DIV/0!</v>
      </c>
    </row>
    <row r="488" spans="1:6" x14ac:dyDescent="0.25">
      <c r="A488" s="40">
        <v>3</v>
      </c>
      <c r="B488" s="41" t="s">
        <v>18</v>
      </c>
      <c r="C488" s="62">
        <v>0</v>
      </c>
      <c r="D488" s="62">
        <v>0</v>
      </c>
      <c r="E488" s="62">
        <f>E489+E499+E529+E533</f>
        <v>2259.1499999999996</v>
      </c>
      <c r="F488" s="62" t="e">
        <f t="shared" si="7"/>
        <v>#DIV/0!</v>
      </c>
    </row>
    <row r="489" spans="1:6" x14ac:dyDescent="0.25">
      <c r="A489" s="40">
        <v>31</v>
      </c>
      <c r="B489" s="41" t="s">
        <v>19</v>
      </c>
      <c r="C489" s="62">
        <v>0</v>
      </c>
      <c r="D489" s="62">
        <v>0</v>
      </c>
      <c r="E489" s="62">
        <v>0</v>
      </c>
      <c r="F489" s="62" t="e">
        <f t="shared" si="7"/>
        <v>#DIV/0!</v>
      </c>
    </row>
    <row r="490" spans="1:6" x14ac:dyDescent="0.25">
      <c r="A490" s="42">
        <v>311</v>
      </c>
      <c r="B490" s="43" t="s">
        <v>50</v>
      </c>
      <c r="C490" s="62">
        <v>0</v>
      </c>
      <c r="D490" s="62">
        <v>0</v>
      </c>
      <c r="E490" s="62">
        <v>0</v>
      </c>
      <c r="F490" s="62" t="e">
        <f t="shared" si="7"/>
        <v>#DIV/0!</v>
      </c>
    </row>
    <row r="491" spans="1:6" x14ac:dyDescent="0.25">
      <c r="A491" s="84">
        <v>3111</v>
      </c>
      <c r="B491" s="80" t="s">
        <v>125</v>
      </c>
      <c r="C491" s="62">
        <v>0</v>
      </c>
      <c r="D491" s="62">
        <v>0</v>
      </c>
      <c r="E491" s="62">
        <v>0</v>
      </c>
      <c r="F491" s="62" t="e">
        <f t="shared" si="7"/>
        <v>#DIV/0!</v>
      </c>
    </row>
    <row r="492" spans="1:6" x14ac:dyDescent="0.25">
      <c r="A492" s="84">
        <v>3113</v>
      </c>
      <c r="B492" s="80" t="s">
        <v>149</v>
      </c>
      <c r="C492" s="62">
        <v>0</v>
      </c>
      <c r="D492" s="62">
        <v>0</v>
      </c>
      <c r="E492" s="62">
        <v>0</v>
      </c>
      <c r="F492" s="62" t="e">
        <f t="shared" si="7"/>
        <v>#DIV/0!</v>
      </c>
    </row>
    <row r="493" spans="1:6" x14ac:dyDescent="0.25">
      <c r="A493" s="84">
        <v>3114</v>
      </c>
      <c r="B493" s="80" t="s">
        <v>150</v>
      </c>
      <c r="C493" s="62">
        <v>0</v>
      </c>
      <c r="D493" s="62">
        <v>0</v>
      </c>
      <c r="E493" s="62">
        <v>0</v>
      </c>
      <c r="F493" s="62" t="e">
        <f t="shared" si="7"/>
        <v>#DIV/0!</v>
      </c>
    </row>
    <row r="494" spans="1:6" x14ac:dyDescent="0.25">
      <c r="A494" s="42">
        <v>312</v>
      </c>
      <c r="B494" s="43" t="s">
        <v>51</v>
      </c>
      <c r="C494" s="62">
        <v>0</v>
      </c>
      <c r="D494" s="62">
        <v>0</v>
      </c>
      <c r="E494" s="62">
        <v>0</v>
      </c>
      <c r="F494" s="62" t="e">
        <f t="shared" si="7"/>
        <v>#DIV/0!</v>
      </c>
    </row>
    <row r="495" spans="1:6" x14ac:dyDescent="0.25">
      <c r="A495" s="84">
        <v>3121</v>
      </c>
      <c r="B495" s="80" t="s">
        <v>51</v>
      </c>
      <c r="C495" s="62">
        <v>0</v>
      </c>
      <c r="D495" s="62">
        <v>0</v>
      </c>
      <c r="E495" s="62">
        <v>0</v>
      </c>
      <c r="F495" s="62" t="e">
        <f t="shared" si="7"/>
        <v>#DIV/0!</v>
      </c>
    </row>
    <row r="496" spans="1:6" x14ac:dyDescent="0.25">
      <c r="A496" s="42">
        <v>313</v>
      </c>
      <c r="B496" s="43" t="s">
        <v>52</v>
      </c>
      <c r="C496" s="62">
        <v>0</v>
      </c>
      <c r="D496" s="62">
        <v>0</v>
      </c>
      <c r="E496" s="62">
        <v>0</v>
      </c>
      <c r="F496" s="62" t="e">
        <f t="shared" si="7"/>
        <v>#DIV/0!</v>
      </c>
    </row>
    <row r="497" spans="1:6" x14ac:dyDescent="0.25">
      <c r="A497" s="84">
        <v>3132</v>
      </c>
      <c r="B497" s="80" t="s">
        <v>126</v>
      </c>
      <c r="C497" s="62">
        <v>0</v>
      </c>
      <c r="D497" s="62">
        <v>0</v>
      </c>
      <c r="E497" s="62">
        <v>0</v>
      </c>
      <c r="F497" s="62" t="e">
        <f t="shared" si="7"/>
        <v>#DIV/0!</v>
      </c>
    </row>
    <row r="498" spans="1:6" ht="22.5" x14ac:dyDescent="0.25">
      <c r="A498" s="84">
        <v>3133</v>
      </c>
      <c r="B498" s="80" t="s">
        <v>151</v>
      </c>
      <c r="C498" s="62">
        <v>0</v>
      </c>
      <c r="D498" s="62">
        <v>0</v>
      </c>
      <c r="E498" s="62">
        <v>0</v>
      </c>
      <c r="F498" s="62" t="e">
        <f t="shared" si="7"/>
        <v>#DIV/0!</v>
      </c>
    </row>
    <row r="499" spans="1:6" x14ac:dyDescent="0.25">
      <c r="A499" s="40">
        <v>32</v>
      </c>
      <c r="B499" s="41" t="s">
        <v>31</v>
      </c>
      <c r="C499" s="62">
        <v>0</v>
      </c>
      <c r="D499" s="62">
        <v>0</v>
      </c>
      <c r="E499" s="62">
        <f>E500+E504+E511+E521</f>
        <v>1722.62</v>
      </c>
      <c r="F499" s="62" t="e">
        <f t="shared" si="7"/>
        <v>#DIV/0!</v>
      </c>
    </row>
    <row r="500" spans="1:6" x14ac:dyDescent="0.25">
      <c r="A500" s="42">
        <v>321</v>
      </c>
      <c r="B500" s="43" t="s">
        <v>53</v>
      </c>
      <c r="C500" s="62">
        <v>0</v>
      </c>
      <c r="D500" s="62">
        <v>0</v>
      </c>
      <c r="E500" s="62">
        <v>530.58000000000004</v>
      </c>
      <c r="F500" s="62" t="e">
        <f t="shared" si="7"/>
        <v>#DIV/0!</v>
      </c>
    </row>
    <row r="501" spans="1:6" x14ac:dyDescent="0.25">
      <c r="A501" s="84">
        <v>3211</v>
      </c>
      <c r="B501" s="80" t="s">
        <v>127</v>
      </c>
      <c r="C501" s="62">
        <v>0</v>
      </c>
      <c r="D501" s="62">
        <v>0</v>
      </c>
      <c r="E501" s="62">
        <f>92.9+140+228.4+69.28</f>
        <v>530.58000000000004</v>
      </c>
      <c r="F501" s="62" t="e">
        <f t="shared" si="7"/>
        <v>#DIV/0!</v>
      </c>
    </row>
    <row r="502" spans="1:6" x14ac:dyDescent="0.25">
      <c r="A502" s="85">
        <v>3212</v>
      </c>
      <c r="B502" s="81" t="s">
        <v>128</v>
      </c>
      <c r="C502" s="62">
        <v>0</v>
      </c>
      <c r="D502" s="62">
        <v>0</v>
      </c>
      <c r="E502" s="88">
        <v>0</v>
      </c>
      <c r="F502" s="62" t="e">
        <f t="shared" si="7"/>
        <v>#DIV/0!</v>
      </c>
    </row>
    <row r="503" spans="1:6" x14ac:dyDescent="0.25">
      <c r="A503" s="85">
        <v>3213</v>
      </c>
      <c r="B503" s="81" t="s">
        <v>129</v>
      </c>
      <c r="C503" s="62">
        <v>0</v>
      </c>
      <c r="D503" s="62">
        <v>0</v>
      </c>
      <c r="E503" s="88">
        <v>0</v>
      </c>
      <c r="F503" s="62" t="e">
        <f t="shared" si="7"/>
        <v>#DIV/0!</v>
      </c>
    </row>
    <row r="504" spans="1:6" x14ac:dyDescent="0.25">
      <c r="A504" s="42">
        <v>322</v>
      </c>
      <c r="B504" s="43" t="s">
        <v>54</v>
      </c>
      <c r="C504" s="62">
        <v>0</v>
      </c>
      <c r="D504" s="62">
        <v>0</v>
      </c>
      <c r="E504" s="88">
        <f>E509</f>
        <v>332.2</v>
      </c>
      <c r="F504" s="62" t="e">
        <f t="shared" si="7"/>
        <v>#DIV/0!</v>
      </c>
    </row>
    <row r="505" spans="1:6" x14ac:dyDescent="0.25">
      <c r="A505" s="85">
        <v>3221</v>
      </c>
      <c r="B505" s="81" t="s">
        <v>130</v>
      </c>
      <c r="C505" s="62">
        <v>0</v>
      </c>
      <c r="D505" s="62">
        <v>0</v>
      </c>
      <c r="E505" s="88">
        <v>0</v>
      </c>
      <c r="F505" s="62" t="e">
        <f t="shared" si="7"/>
        <v>#DIV/0!</v>
      </c>
    </row>
    <row r="506" spans="1:6" x14ac:dyDescent="0.25">
      <c r="A506" s="85">
        <v>3222</v>
      </c>
      <c r="B506" s="81" t="s">
        <v>131</v>
      </c>
      <c r="C506" s="62">
        <v>0</v>
      </c>
      <c r="D506" s="62">
        <v>0</v>
      </c>
      <c r="E506" s="88">
        <v>0</v>
      </c>
      <c r="F506" s="62" t="e">
        <f t="shared" si="7"/>
        <v>#DIV/0!</v>
      </c>
    </row>
    <row r="507" spans="1:6" x14ac:dyDescent="0.25">
      <c r="A507" s="85">
        <v>3223</v>
      </c>
      <c r="B507" s="81" t="s">
        <v>132</v>
      </c>
      <c r="C507" s="62">
        <v>0</v>
      </c>
      <c r="D507" s="62">
        <v>0</v>
      </c>
      <c r="E507" s="88">
        <v>0</v>
      </c>
      <c r="F507" s="62" t="e">
        <f t="shared" si="7"/>
        <v>#DIV/0!</v>
      </c>
    </row>
    <row r="508" spans="1:6" x14ac:dyDescent="0.25">
      <c r="A508" s="85">
        <v>3224</v>
      </c>
      <c r="B508" s="81" t="s">
        <v>133</v>
      </c>
      <c r="C508" s="62">
        <v>0</v>
      </c>
      <c r="D508" s="62">
        <v>0</v>
      </c>
      <c r="E508" s="88">
        <v>0</v>
      </c>
      <c r="F508" s="62" t="e">
        <f t="shared" si="7"/>
        <v>#DIV/0!</v>
      </c>
    </row>
    <row r="509" spans="1:6" x14ac:dyDescent="0.25">
      <c r="A509" s="85">
        <v>3225</v>
      </c>
      <c r="B509" s="81" t="s">
        <v>134</v>
      </c>
      <c r="C509" s="62">
        <v>0</v>
      </c>
      <c r="D509" s="62">
        <v>0</v>
      </c>
      <c r="E509" s="88">
        <v>332.2</v>
      </c>
      <c r="F509" s="62" t="e">
        <f t="shared" si="7"/>
        <v>#DIV/0!</v>
      </c>
    </row>
    <row r="510" spans="1:6" x14ac:dyDescent="0.25">
      <c r="A510" s="85">
        <v>3227</v>
      </c>
      <c r="B510" s="81" t="s">
        <v>165</v>
      </c>
      <c r="C510" s="62">
        <v>0</v>
      </c>
      <c r="D510" s="62">
        <v>0</v>
      </c>
      <c r="E510" s="88">
        <v>0</v>
      </c>
      <c r="F510" s="62" t="e">
        <f t="shared" si="7"/>
        <v>#DIV/0!</v>
      </c>
    </row>
    <row r="511" spans="1:6" x14ac:dyDescent="0.25">
      <c r="A511" s="42">
        <v>323</v>
      </c>
      <c r="B511" s="43" t="s">
        <v>55</v>
      </c>
      <c r="C511" s="62">
        <v>0</v>
      </c>
      <c r="D511" s="62">
        <v>0</v>
      </c>
      <c r="E511" s="62">
        <f>E512</f>
        <v>24.5</v>
      </c>
      <c r="F511" s="62" t="e">
        <f t="shared" si="7"/>
        <v>#DIV/0!</v>
      </c>
    </row>
    <row r="512" spans="1:6" ht="15.75" customHeight="1" x14ac:dyDescent="0.25">
      <c r="A512" s="85">
        <v>3231</v>
      </c>
      <c r="B512" s="81" t="s">
        <v>135</v>
      </c>
      <c r="C512" s="62">
        <v>0</v>
      </c>
      <c r="D512" s="62">
        <v>0</v>
      </c>
      <c r="E512" s="62">
        <v>24.5</v>
      </c>
      <c r="F512" s="62" t="e">
        <f t="shared" si="7"/>
        <v>#DIV/0!</v>
      </c>
    </row>
    <row r="513" spans="1:6" x14ac:dyDescent="0.25">
      <c r="A513" s="85">
        <v>3232</v>
      </c>
      <c r="B513" s="81" t="s">
        <v>136</v>
      </c>
      <c r="C513" s="62">
        <v>0</v>
      </c>
      <c r="D513" s="62">
        <v>0</v>
      </c>
      <c r="E513" s="88">
        <v>0</v>
      </c>
      <c r="F513" s="62" t="e">
        <f t="shared" si="7"/>
        <v>#DIV/0!</v>
      </c>
    </row>
    <row r="514" spans="1:6" x14ac:dyDescent="0.25">
      <c r="A514" s="85">
        <v>3233</v>
      </c>
      <c r="B514" s="81" t="s">
        <v>166</v>
      </c>
      <c r="C514" s="62">
        <v>0</v>
      </c>
      <c r="D514" s="62">
        <v>0</v>
      </c>
      <c r="E514" s="88">
        <v>0</v>
      </c>
      <c r="F514" s="62" t="e">
        <f t="shared" si="7"/>
        <v>#DIV/0!</v>
      </c>
    </row>
    <row r="515" spans="1:6" x14ac:dyDescent="0.25">
      <c r="A515" s="85">
        <v>3234</v>
      </c>
      <c r="B515" s="82" t="s">
        <v>137</v>
      </c>
      <c r="C515" s="62">
        <v>0</v>
      </c>
      <c r="D515" s="62">
        <v>0</v>
      </c>
      <c r="E515" s="88">
        <v>0</v>
      </c>
      <c r="F515" s="62" t="e">
        <f t="shared" si="7"/>
        <v>#DIV/0!</v>
      </c>
    </row>
    <row r="516" spans="1:6" x14ac:dyDescent="0.25">
      <c r="A516" s="85">
        <v>3235</v>
      </c>
      <c r="B516" s="82" t="s">
        <v>152</v>
      </c>
      <c r="C516" s="62">
        <v>0</v>
      </c>
      <c r="D516" s="62">
        <v>0</v>
      </c>
      <c r="E516" s="88">
        <v>0</v>
      </c>
      <c r="F516" s="62" t="e">
        <f t="shared" si="7"/>
        <v>#DIV/0!</v>
      </c>
    </row>
    <row r="517" spans="1:6" x14ac:dyDescent="0.25">
      <c r="A517" s="85">
        <v>3236</v>
      </c>
      <c r="B517" s="82" t="s">
        <v>167</v>
      </c>
      <c r="C517" s="62">
        <v>0</v>
      </c>
      <c r="D517" s="62">
        <v>0</v>
      </c>
      <c r="E517" s="88">
        <v>0</v>
      </c>
      <c r="F517" s="62" t="e">
        <f t="shared" si="7"/>
        <v>#DIV/0!</v>
      </c>
    </row>
    <row r="518" spans="1:6" x14ac:dyDescent="0.25">
      <c r="A518" s="85">
        <v>3237</v>
      </c>
      <c r="B518" s="82" t="s">
        <v>138</v>
      </c>
      <c r="C518" s="62">
        <v>0</v>
      </c>
      <c r="D518" s="62">
        <v>0</v>
      </c>
      <c r="E518" s="88">
        <v>0</v>
      </c>
      <c r="F518" s="62" t="e">
        <f t="shared" si="7"/>
        <v>#DIV/0!</v>
      </c>
    </row>
    <row r="519" spans="1:6" x14ac:dyDescent="0.25">
      <c r="A519" s="85">
        <v>3238</v>
      </c>
      <c r="B519" s="82" t="s">
        <v>139</v>
      </c>
      <c r="C519" s="62">
        <v>0</v>
      </c>
      <c r="D519" s="62">
        <v>0</v>
      </c>
      <c r="E519" s="88">
        <v>0</v>
      </c>
      <c r="F519" s="62" t="e">
        <f t="shared" si="7"/>
        <v>#DIV/0!</v>
      </c>
    </row>
    <row r="520" spans="1:6" x14ac:dyDescent="0.25">
      <c r="A520" s="85">
        <v>3239</v>
      </c>
      <c r="B520" s="82" t="s">
        <v>140</v>
      </c>
      <c r="C520" s="62">
        <v>0</v>
      </c>
      <c r="D520" s="62">
        <v>0</v>
      </c>
      <c r="E520" s="88">
        <v>0</v>
      </c>
      <c r="F520" s="62" t="e">
        <f t="shared" ref="F520:F586" si="8">E520/D520*100</f>
        <v>#DIV/0!</v>
      </c>
    </row>
    <row r="521" spans="1:6" ht="26.25" x14ac:dyDescent="0.25">
      <c r="A521" s="42">
        <v>329</v>
      </c>
      <c r="B521" s="43" t="s">
        <v>56</v>
      </c>
      <c r="C521" s="62">
        <v>0</v>
      </c>
      <c r="D521" s="62">
        <v>0</v>
      </c>
      <c r="E521" s="62">
        <f>E522+E528</f>
        <v>835.34</v>
      </c>
      <c r="F521" s="62" t="e">
        <f t="shared" si="8"/>
        <v>#DIV/0!</v>
      </c>
    </row>
    <row r="522" spans="1:6" ht="23.25" x14ac:dyDescent="0.25">
      <c r="A522" s="85">
        <v>3291</v>
      </c>
      <c r="B522" s="82" t="s">
        <v>153</v>
      </c>
      <c r="C522" s="62">
        <v>0</v>
      </c>
      <c r="D522" s="62">
        <v>0</v>
      </c>
      <c r="E522" s="62">
        <v>557.34</v>
      </c>
      <c r="F522" s="62" t="e">
        <f t="shared" si="8"/>
        <v>#DIV/0!</v>
      </c>
    </row>
    <row r="523" spans="1:6" x14ac:dyDescent="0.25">
      <c r="A523" s="85">
        <v>3292</v>
      </c>
      <c r="B523" s="82" t="s">
        <v>141</v>
      </c>
      <c r="C523" s="62">
        <v>0</v>
      </c>
      <c r="D523" s="62">
        <v>0</v>
      </c>
      <c r="E523" s="62">
        <v>0</v>
      </c>
      <c r="F523" s="62" t="e">
        <f t="shared" si="8"/>
        <v>#DIV/0!</v>
      </c>
    </row>
    <row r="524" spans="1:6" ht="15.75" customHeight="1" x14ac:dyDescent="0.25">
      <c r="A524" s="85">
        <v>3293</v>
      </c>
      <c r="B524" s="82" t="s">
        <v>142</v>
      </c>
      <c r="C524" s="62">
        <v>0</v>
      </c>
      <c r="D524" s="62">
        <v>0</v>
      </c>
      <c r="E524" s="88">
        <v>0</v>
      </c>
      <c r="F524" s="62" t="e">
        <f t="shared" si="8"/>
        <v>#DIV/0!</v>
      </c>
    </row>
    <row r="525" spans="1:6" ht="15.75" customHeight="1" x14ac:dyDescent="0.25">
      <c r="A525" s="85">
        <v>3294</v>
      </c>
      <c r="B525" s="82" t="s">
        <v>143</v>
      </c>
      <c r="C525" s="62">
        <v>0</v>
      </c>
      <c r="D525" s="62">
        <v>0</v>
      </c>
      <c r="E525" s="88">
        <v>0</v>
      </c>
      <c r="F525" s="62" t="e">
        <f t="shared" si="8"/>
        <v>#DIV/0!</v>
      </c>
    </row>
    <row r="526" spans="1:6" x14ac:dyDescent="0.25">
      <c r="A526" s="85">
        <v>3295</v>
      </c>
      <c r="B526" s="82" t="s">
        <v>144</v>
      </c>
      <c r="C526" s="62">
        <v>0</v>
      </c>
      <c r="D526" s="62">
        <v>0</v>
      </c>
      <c r="E526" s="62">
        <v>0</v>
      </c>
      <c r="F526" s="62" t="e">
        <f t="shared" si="8"/>
        <v>#DIV/0!</v>
      </c>
    </row>
    <row r="527" spans="1:6" x14ac:dyDescent="0.25">
      <c r="A527" s="85">
        <v>3296</v>
      </c>
      <c r="B527" s="82" t="s">
        <v>145</v>
      </c>
      <c r="C527" s="62">
        <v>0</v>
      </c>
      <c r="D527" s="62">
        <v>0</v>
      </c>
      <c r="E527" s="88">
        <v>0</v>
      </c>
      <c r="F527" s="62" t="e">
        <f t="shared" si="8"/>
        <v>#DIV/0!</v>
      </c>
    </row>
    <row r="528" spans="1:6" x14ac:dyDescent="0.25">
      <c r="A528" s="85">
        <v>3299</v>
      </c>
      <c r="B528" s="82" t="s">
        <v>146</v>
      </c>
      <c r="C528" s="62">
        <v>0</v>
      </c>
      <c r="D528" s="62">
        <v>0</v>
      </c>
      <c r="E528" s="62">
        <f>256.94+21.06</f>
        <v>278</v>
      </c>
      <c r="F528" s="62" t="e">
        <f t="shared" si="8"/>
        <v>#DIV/0!</v>
      </c>
    </row>
    <row r="529" spans="1:9" x14ac:dyDescent="0.25">
      <c r="A529" s="40">
        <v>34</v>
      </c>
      <c r="B529" s="41" t="s">
        <v>57</v>
      </c>
      <c r="C529" s="62">
        <v>0</v>
      </c>
      <c r="D529" s="62">
        <v>0</v>
      </c>
      <c r="E529" s="62">
        <v>0</v>
      </c>
      <c r="F529" s="62" t="e">
        <f t="shared" si="8"/>
        <v>#DIV/0!</v>
      </c>
    </row>
    <row r="530" spans="1:9" x14ac:dyDescent="0.25">
      <c r="A530" s="42">
        <v>343</v>
      </c>
      <c r="B530" s="43" t="s">
        <v>58</v>
      </c>
      <c r="C530" s="62">
        <v>0</v>
      </c>
      <c r="D530" s="62">
        <v>0</v>
      </c>
      <c r="E530" s="62">
        <v>0</v>
      </c>
      <c r="F530" s="62" t="e">
        <f t="shared" si="8"/>
        <v>#DIV/0!</v>
      </c>
    </row>
    <row r="531" spans="1:9" x14ac:dyDescent="0.25">
      <c r="A531" s="85">
        <v>3431</v>
      </c>
      <c r="B531" s="83" t="s">
        <v>147</v>
      </c>
      <c r="C531" s="62">
        <v>0</v>
      </c>
      <c r="D531" s="62">
        <v>0</v>
      </c>
      <c r="E531" s="62">
        <v>0</v>
      </c>
      <c r="F531" s="62" t="e">
        <f t="shared" si="8"/>
        <v>#DIV/0!</v>
      </c>
    </row>
    <row r="532" spans="1:9" x14ac:dyDescent="0.25">
      <c r="A532" s="85">
        <v>3433</v>
      </c>
      <c r="B532" s="82" t="s">
        <v>148</v>
      </c>
      <c r="C532" s="62">
        <v>0</v>
      </c>
      <c r="D532" s="62">
        <v>0</v>
      </c>
      <c r="E532" s="88">
        <v>0</v>
      </c>
      <c r="F532" s="62" t="e">
        <f t="shared" si="8"/>
        <v>#DIV/0!</v>
      </c>
    </row>
    <row r="533" spans="1:9" x14ac:dyDescent="0.25">
      <c r="A533" s="101">
        <v>38</v>
      </c>
      <c r="B533" s="102" t="s">
        <v>154</v>
      </c>
      <c r="C533" s="62">
        <v>0</v>
      </c>
      <c r="D533" s="62">
        <v>0</v>
      </c>
      <c r="E533" s="88">
        <v>536.53</v>
      </c>
      <c r="F533" s="62" t="e">
        <f t="shared" si="8"/>
        <v>#DIV/0!</v>
      </c>
      <c r="H533" s="87"/>
      <c r="I533" s="87"/>
    </row>
    <row r="534" spans="1:9" x14ac:dyDescent="0.25">
      <c r="A534" s="85">
        <v>381</v>
      </c>
      <c r="B534" s="82" t="s">
        <v>117</v>
      </c>
      <c r="C534" s="62">
        <v>0</v>
      </c>
      <c r="D534" s="62">
        <v>0</v>
      </c>
      <c r="E534" s="88">
        <v>536.53</v>
      </c>
      <c r="F534" s="62" t="e">
        <f t="shared" si="8"/>
        <v>#DIV/0!</v>
      </c>
      <c r="H534" s="87"/>
      <c r="I534" s="87"/>
    </row>
    <row r="535" spans="1:9" x14ac:dyDescent="0.25">
      <c r="A535" s="85">
        <v>3812</v>
      </c>
      <c r="B535" s="82" t="s">
        <v>155</v>
      </c>
      <c r="C535" s="62">
        <v>0</v>
      </c>
      <c r="D535" s="62">
        <v>0</v>
      </c>
      <c r="E535" s="88">
        <v>536.53</v>
      </c>
      <c r="F535" s="62" t="e">
        <f t="shared" si="8"/>
        <v>#DIV/0!</v>
      </c>
      <c r="H535" s="87"/>
      <c r="I535" s="87"/>
    </row>
    <row r="536" spans="1:9" x14ac:dyDescent="0.25">
      <c r="A536" s="42"/>
      <c r="B536" s="43"/>
      <c r="C536" s="62"/>
      <c r="D536" s="62"/>
      <c r="E536" s="62"/>
      <c r="F536" s="62" t="e">
        <f t="shared" si="8"/>
        <v>#DIV/0!</v>
      </c>
    </row>
    <row r="537" spans="1:9" ht="39" x14ac:dyDescent="0.25">
      <c r="A537" s="45" t="s">
        <v>68</v>
      </c>
      <c r="B537" s="39" t="s">
        <v>69</v>
      </c>
      <c r="C537" s="90">
        <v>45789.37</v>
      </c>
      <c r="D537" s="90">
        <v>45789.37</v>
      </c>
      <c r="E537" s="90">
        <v>0</v>
      </c>
      <c r="F537" s="62">
        <f t="shared" si="8"/>
        <v>0</v>
      </c>
    </row>
    <row r="538" spans="1:9" x14ac:dyDescent="0.25">
      <c r="A538" s="52"/>
      <c r="B538" s="44" t="s">
        <v>17</v>
      </c>
      <c r="C538" s="62"/>
      <c r="D538" s="62"/>
      <c r="E538" s="62"/>
      <c r="F538" s="62" t="e">
        <f t="shared" si="8"/>
        <v>#DIV/0!</v>
      </c>
    </row>
    <row r="539" spans="1:9" x14ac:dyDescent="0.25">
      <c r="A539" s="40">
        <v>3</v>
      </c>
      <c r="B539" s="41" t="s">
        <v>18</v>
      </c>
      <c r="C539" s="62">
        <v>32517.09</v>
      </c>
      <c r="D539" s="62">
        <v>32517.09</v>
      </c>
      <c r="E539" s="62">
        <v>0</v>
      </c>
      <c r="F539" s="62">
        <f t="shared" si="8"/>
        <v>0</v>
      </c>
    </row>
    <row r="540" spans="1:9" x14ac:dyDescent="0.25">
      <c r="A540" s="40">
        <v>32</v>
      </c>
      <c r="B540" s="41" t="s">
        <v>31</v>
      </c>
      <c r="C540" s="62">
        <v>32517.09</v>
      </c>
      <c r="D540" s="62">
        <v>32517.09</v>
      </c>
      <c r="E540" s="62">
        <v>0</v>
      </c>
      <c r="F540" s="62">
        <f t="shared" si="8"/>
        <v>0</v>
      </c>
    </row>
    <row r="541" spans="1:9" x14ac:dyDescent="0.25">
      <c r="A541" s="42">
        <v>322</v>
      </c>
      <c r="B541" s="43" t="s">
        <v>54</v>
      </c>
      <c r="C541" s="62">
        <v>0</v>
      </c>
      <c r="D541" s="62">
        <v>0</v>
      </c>
      <c r="E541" s="62">
        <v>0</v>
      </c>
      <c r="F541" s="62" t="e">
        <f t="shared" si="8"/>
        <v>#DIV/0!</v>
      </c>
    </row>
    <row r="542" spans="1:9" x14ac:dyDescent="0.25">
      <c r="A542" s="85">
        <v>3221</v>
      </c>
      <c r="B542" s="81" t="s">
        <v>130</v>
      </c>
      <c r="C542" s="62">
        <v>0</v>
      </c>
      <c r="D542" s="62">
        <v>0</v>
      </c>
      <c r="E542" s="62">
        <v>0</v>
      </c>
      <c r="F542" s="62" t="e">
        <f t="shared" si="8"/>
        <v>#DIV/0!</v>
      </c>
    </row>
    <row r="543" spans="1:9" x14ac:dyDescent="0.25">
      <c r="A543" s="85">
        <v>3222</v>
      </c>
      <c r="B543" s="81" t="s">
        <v>131</v>
      </c>
      <c r="C543" s="62">
        <v>0</v>
      </c>
      <c r="D543" s="62">
        <v>0</v>
      </c>
      <c r="E543" s="62">
        <v>0</v>
      </c>
      <c r="F543" s="62" t="e">
        <f t="shared" si="8"/>
        <v>#DIV/0!</v>
      </c>
    </row>
    <row r="544" spans="1:9" x14ac:dyDescent="0.25">
      <c r="A544" s="85">
        <v>3223</v>
      </c>
      <c r="B544" s="81" t="s">
        <v>132</v>
      </c>
      <c r="C544" s="62">
        <v>0</v>
      </c>
      <c r="D544" s="62">
        <v>0</v>
      </c>
      <c r="E544" s="62">
        <v>0</v>
      </c>
      <c r="F544" s="62" t="e">
        <f t="shared" si="8"/>
        <v>#DIV/0!</v>
      </c>
    </row>
    <row r="545" spans="1:6" x14ac:dyDescent="0.25">
      <c r="A545" s="85">
        <v>3224</v>
      </c>
      <c r="B545" s="81" t="s">
        <v>133</v>
      </c>
      <c r="C545" s="62">
        <v>0</v>
      </c>
      <c r="D545" s="62">
        <v>0</v>
      </c>
      <c r="E545" s="62">
        <v>0</v>
      </c>
      <c r="F545" s="62" t="e">
        <f t="shared" si="8"/>
        <v>#DIV/0!</v>
      </c>
    </row>
    <row r="546" spans="1:6" x14ac:dyDescent="0.25">
      <c r="A546" s="85">
        <v>3225</v>
      </c>
      <c r="B546" s="81" t="s">
        <v>134</v>
      </c>
      <c r="C546" s="62">
        <v>0</v>
      </c>
      <c r="D546" s="62">
        <v>0</v>
      </c>
      <c r="E546" s="62">
        <v>0</v>
      </c>
      <c r="F546" s="62" t="e">
        <f t="shared" si="8"/>
        <v>#DIV/0!</v>
      </c>
    </row>
    <row r="547" spans="1:6" x14ac:dyDescent="0.25">
      <c r="A547" s="85">
        <v>3227</v>
      </c>
      <c r="B547" s="81" t="s">
        <v>165</v>
      </c>
      <c r="C547" s="62">
        <v>0</v>
      </c>
      <c r="D547" s="62">
        <v>0</v>
      </c>
      <c r="E547" s="62">
        <v>0</v>
      </c>
      <c r="F547" s="62" t="e">
        <f t="shared" si="8"/>
        <v>#DIV/0!</v>
      </c>
    </row>
    <row r="548" spans="1:6" x14ac:dyDescent="0.25">
      <c r="A548" s="42">
        <v>323</v>
      </c>
      <c r="B548" s="43" t="s">
        <v>55</v>
      </c>
      <c r="C548" s="62">
        <v>32517.09</v>
      </c>
      <c r="D548" s="62">
        <v>32517.09</v>
      </c>
      <c r="E548" s="62">
        <v>0</v>
      </c>
      <c r="F548" s="62">
        <f t="shared" si="8"/>
        <v>0</v>
      </c>
    </row>
    <row r="549" spans="1:6" ht="15.75" customHeight="1" x14ac:dyDescent="0.25">
      <c r="A549" s="85">
        <v>3231</v>
      </c>
      <c r="B549" s="81" t="s">
        <v>135</v>
      </c>
      <c r="C549" s="62">
        <v>0</v>
      </c>
      <c r="D549" s="62">
        <v>0</v>
      </c>
      <c r="E549" s="62">
        <v>0</v>
      </c>
      <c r="F549" s="62" t="e">
        <f t="shared" si="8"/>
        <v>#DIV/0!</v>
      </c>
    </row>
    <row r="550" spans="1:6" x14ac:dyDescent="0.25">
      <c r="A550" s="85">
        <v>3232</v>
      </c>
      <c r="B550" s="81" t="s">
        <v>136</v>
      </c>
      <c r="C550" s="62">
        <v>32517.09</v>
      </c>
      <c r="D550" s="62">
        <v>32517.09</v>
      </c>
      <c r="E550" s="62">
        <v>0</v>
      </c>
      <c r="F550" s="62">
        <f t="shared" si="8"/>
        <v>0</v>
      </c>
    </row>
    <row r="551" spans="1:6" x14ac:dyDescent="0.25">
      <c r="A551" s="85">
        <v>3233</v>
      </c>
      <c r="B551" s="81" t="s">
        <v>166</v>
      </c>
      <c r="C551" s="62">
        <v>0</v>
      </c>
      <c r="D551" s="62">
        <v>0</v>
      </c>
      <c r="E551" s="62">
        <v>0</v>
      </c>
      <c r="F551" s="62" t="e">
        <f t="shared" si="8"/>
        <v>#DIV/0!</v>
      </c>
    </row>
    <row r="552" spans="1:6" x14ac:dyDescent="0.25">
      <c r="A552" s="85">
        <v>3234</v>
      </c>
      <c r="B552" s="82" t="s">
        <v>137</v>
      </c>
      <c r="C552" s="62">
        <v>0</v>
      </c>
      <c r="D552" s="62">
        <v>0</v>
      </c>
      <c r="E552" s="62">
        <v>0</v>
      </c>
      <c r="F552" s="62" t="e">
        <f t="shared" si="8"/>
        <v>#DIV/0!</v>
      </c>
    </row>
    <row r="553" spans="1:6" x14ac:dyDescent="0.25">
      <c r="A553" s="85">
        <v>3235</v>
      </c>
      <c r="B553" s="82" t="s">
        <v>152</v>
      </c>
      <c r="C553" s="62">
        <v>0</v>
      </c>
      <c r="D553" s="62">
        <v>0</v>
      </c>
      <c r="E553" s="62">
        <v>0</v>
      </c>
      <c r="F553" s="62" t="e">
        <f t="shared" si="8"/>
        <v>#DIV/0!</v>
      </c>
    </row>
    <row r="554" spans="1:6" x14ac:dyDescent="0.25">
      <c r="A554" s="85">
        <v>3236</v>
      </c>
      <c r="B554" s="82" t="s">
        <v>167</v>
      </c>
      <c r="C554" s="62">
        <v>0</v>
      </c>
      <c r="D554" s="62">
        <v>0</v>
      </c>
      <c r="E554" s="62">
        <v>0</v>
      </c>
      <c r="F554" s="62" t="e">
        <f t="shared" si="8"/>
        <v>#DIV/0!</v>
      </c>
    </row>
    <row r="555" spans="1:6" x14ac:dyDescent="0.25">
      <c r="A555" s="85">
        <v>3237</v>
      </c>
      <c r="B555" s="82" t="s">
        <v>138</v>
      </c>
      <c r="C555" s="62">
        <v>0</v>
      </c>
      <c r="D555" s="62">
        <v>0</v>
      </c>
      <c r="E555" s="62">
        <v>0</v>
      </c>
      <c r="F555" s="62" t="e">
        <f t="shared" si="8"/>
        <v>#DIV/0!</v>
      </c>
    </row>
    <row r="556" spans="1:6" x14ac:dyDescent="0.25">
      <c r="A556" s="85">
        <v>3238</v>
      </c>
      <c r="B556" s="82" t="s">
        <v>139</v>
      </c>
      <c r="C556" s="62">
        <v>0</v>
      </c>
      <c r="D556" s="62">
        <v>0</v>
      </c>
      <c r="E556" s="62">
        <v>0</v>
      </c>
      <c r="F556" s="62" t="e">
        <f t="shared" si="8"/>
        <v>#DIV/0!</v>
      </c>
    </row>
    <row r="557" spans="1:6" x14ac:dyDescent="0.25">
      <c r="A557" s="85">
        <v>3239</v>
      </c>
      <c r="B557" s="82" t="s">
        <v>140</v>
      </c>
      <c r="C557" s="62">
        <v>0</v>
      </c>
      <c r="D557" s="62">
        <v>0</v>
      </c>
      <c r="E557" s="62">
        <v>0</v>
      </c>
      <c r="F557" s="62" t="e">
        <f t="shared" si="8"/>
        <v>#DIV/0!</v>
      </c>
    </row>
    <row r="558" spans="1:6" ht="26.25" x14ac:dyDescent="0.25">
      <c r="A558" s="40">
        <v>4</v>
      </c>
      <c r="B558" s="41" t="s">
        <v>20</v>
      </c>
      <c r="C558" s="62">
        <v>13272.28</v>
      </c>
      <c r="D558" s="62">
        <v>13272.28</v>
      </c>
      <c r="E558" s="62">
        <v>0</v>
      </c>
      <c r="F558" s="62">
        <f t="shared" si="8"/>
        <v>0</v>
      </c>
    </row>
    <row r="559" spans="1:6" ht="39" x14ac:dyDescent="0.25">
      <c r="A559" s="40">
        <v>42</v>
      </c>
      <c r="B559" s="41" t="s">
        <v>43</v>
      </c>
      <c r="C559" s="62">
        <v>13272.28</v>
      </c>
      <c r="D559" s="62">
        <v>13272.28</v>
      </c>
      <c r="E559" s="62">
        <v>0</v>
      </c>
      <c r="F559" s="62">
        <f t="shared" si="8"/>
        <v>0</v>
      </c>
    </row>
    <row r="560" spans="1:6" x14ac:dyDescent="0.25">
      <c r="A560" s="42">
        <v>421</v>
      </c>
      <c r="B560" s="43" t="s">
        <v>61</v>
      </c>
      <c r="C560" s="62">
        <v>0</v>
      </c>
      <c r="D560" s="62">
        <v>0</v>
      </c>
      <c r="E560" s="62">
        <v>0</v>
      </c>
      <c r="F560" s="62" t="e">
        <f t="shared" si="8"/>
        <v>#DIV/0!</v>
      </c>
    </row>
    <row r="561" spans="1:6" x14ac:dyDescent="0.25">
      <c r="A561" s="85">
        <v>4212</v>
      </c>
      <c r="B561" s="93" t="s">
        <v>170</v>
      </c>
      <c r="C561" s="62">
        <v>0</v>
      </c>
      <c r="D561" s="62">
        <v>0</v>
      </c>
      <c r="E561" s="62">
        <v>0</v>
      </c>
      <c r="F561" s="62" t="e">
        <f t="shared" si="8"/>
        <v>#DIV/0!</v>
      </c>
    </row>
    <row r="562" spans="1:6" x14ac:dyDescent="0.25">
      <c r="A562" s="42">
        <v>422</v>
      </c>
      <c r="B562" s="43" t="s">
        <v>62</v>
      </c>
      <c r="C562" s="62">
        <v>13272.28</v>
      </c>
      <c r="D562" s="62">
        <v>13272.28</v>
      </c>
      <c r="E562" s="62">
        <v>0</v>
      </c>
      <c r="F562" s="62">
        <f t="shared" si="8"/>
        <v>0</v>
      </c>
    </row>
    <row r="563" spans="1:6" x14ac:dyDescent="0.25">
      <c r="A563" s="85">
        <v>4221</v>
      </c>
      <c r="B563" s="93" t="s">
        <v>161</v>
      </c>
      <c r="C563" s="62">
        <v>0</v>
      </c>
      <c r="D563" s="62">
        <v>0</v>
      </c>
      <c r="E563" s="62">
        <v>0</v>
      </c>
      <c r="F563" s="62" t="e">
        <f t="shared" si="8"/>
        <v>#DIV/0!</v>
      </c>
    </row>
    <row r="564" spans="1:6" x14ac:dyDescent="0.25">
      <c r="A564" s="85">
        <v>4226</v>
      </c>
      <c r="B564" s="93" t="s">
        <v>162</v>
      </c>
      <c r="C564" s="62">
        <v>0</v>
      </c>
      <c r="D564" s="62">
        <v>0</v>
      </c>
      <c r="E564" s="62">
        <v>0</v>
      </c>
      <c r="F564" s="62" t="e">
        <f t="shared" si="8"/>
        <v>#DIV/0!</v>
      </c>
    </row>
    <row r="565" spans="1:6" ht="23.25" x14ac:dyDescent="0.25">
      <c r="A565" s="85">
        <v>4227</v>
      </c>
      <c r="B565" s="82" t="s">
        <v>156</v>
      </c>
      <c r="C565" s="62">
        <v>13272.28</v>
      </c>
      <c r="D565" s="62">
        <v>13272.28</v>
      </c>
      <c r="E565" s="62">
        <v>0</v>
      </c>
      <c r="F565" s="62">
        <f t="shared" si="8"/>
        <v>0</v>
      </c>
    </row>
    <row r="566" spans="1:6" ht="26.25" x14ac:dyDescent="0.25">
      <c r="A566" s="42">
        <v>424</v>
      </c>
      <c r="B566" s="43" t="s">
        <v>63</v>
      </c>
      <c r="C566" s="62">
        <v>0</v>
      </c>
      <c r="D566" s="62">
        <v>0</v>
      </c>
      <c r="E566" s="62">
        <v>0</v>
      </c>
      <c r="F566" s="62" t="e">
        <f t="shared" si="8"/>
        <v>#DIV/0!</v>
      </c>
    </row>
    <row r="567" spans="1:6" x14ac:dyDescent="0.25">
      <c r="A567" s="85">
        <v>4241</v>
      </c>
      <c r="B567" s="82" t="s">
        <v>169</v>
      </c>
      <c r="C567" s="62">
        <v>0</v>
      </c>
      <c r="D567" s="62">
        <v>0</v>
      </c>
      <c r="E567" s="62">
        <v>0</v>
      </c>
      <c r="F567" s="62" t="e">
        <f t="shared" si="8"/>
        <v>#DIV/0!</v>
      </c>
    </row>
    <row r="568" spans="1:6" x14ac:dyDescent="0.25">
      <c r="A568" s="42"/>
      <c r="B568" s="43"/>
      <c r="C568" s="62"/>
      <c r="D568" s="62"/>
      <c r="E568" s="62"/>
      <c r="F568" s="62" t="e">
        <f t="shared" si="8"/>
        <v>#DIV/0!</v>
      </c>
    </row>
    <row r="569" spans="1:6" ht="26.25" x14ac:dyDescent="0.25">
      <c r="A569" s="45" t="s">
        <v>179</v>
      </c>
      <c r="B569" s="39" t="s">
        <v>180</v>
      </c>
      <c r="C569" s="90">
        <v>0</v>
      </c>
      <c r="D569" s="90">
        <v>67500</v>
      </c>
      <c r="E569" s="90">
        <v>67500</v>
      </c>
      <c r="F569" s="62">
        <f t="shared" si="8"/>
        <v>100</v>
      </c>
    </row>
    <row r="570" spans="1:6" x14ac:dyDescent="0.25">
      <c r="A570" s="52"/>
      <c r="B570" s="44" t="s">
        <v>77</v>
      </c>
      <c r="C570" s="62"/>
      <c r="D570" s="62"/>
      <c r="E570" s="62"/>
      <c r="F570" s="62" t="e">
        <f t="shared" si="8"/>
        <v>#DIV/0!</v>
      </c>
    </row>
    <row r="571" spans="1:6" x14ac:dyDescent="0.25">
      <c r="A571" s="40">
        <v>3</v>
      </c>
      <c r="B571" s="41" t="s">
        <v>18</v>
      </c>
      <c r="C571" s="62">
        <v>0</v>
      </c>
      <c r="D571" s="62">
        <v>0</v>
      </c>
      <c r="E571" s="62">
        <v>0</v>
      </c>
      <c r="F571" s="62" t="e">
        <f t="shared" si="8"/>
        <v>#DIV/0!</v>
      </c>
    </row>
    <row r="572" spans="1:6" x14ac:dyDescent="0.25">
      <c r="A572" s="40">
        <v>32</v>
      </c>
      <c r="B572" s="41" t="s">
        <v>31</v>
      </c>
      <c r="C572" s="62">
        <v>0</v>
      </c>
      <c r="D572" s="62">
        <v>0</v>
      </c>
      <c r="E572" s="62">
        <v>0</v>
      </c>
      <c r="F572" s="62" t="e">
        <f t="shared" si="8"/>
        <v>#DIV/0!</v>
      </c>
    </row>
    <row r="573" spans="1:6" x14ac:dyDescent="0.25">
      <c r="A573" s="42">
        <v>322</v>
      </c>
      <c r="B573" s="43" t="s">
        <v>54</v>
      </c>
      <c r="C573" s="62">
        <v>0</v>
      </c>
      <c r="D573" s="62">
        <v>0</v>
      </c>
      <c r="E573" s="62">
        <v>0</v>
      </c>
      <c r="F573" s="62" t="e">
        <f t="shared" si="8"/>
        <v>#DIV/0!</v>
      </c>
    </row>
    <row r="574" spans="1:6" x14ac:dyDescent="0.25">
      <c r="A574" s="85">
        <v>3221</v>
      </c>
      <c r="B574" s="81" t="s">
        <v>130</v>
      </c>
      <c r="C574" s="62">
        <v>0</v>
      </c>
      <c r="D574" s="62">
        <v>0</v>
      </c>
      <c r="E574" s="62">
        <v>0</v>
      </c>
      <c r="F574" s="62" t="e">
        <f t="shared" si="8"/>
        <v>#DIV/0!</v>
      </c>
    </row>
    <row r="575" spans="1:6" x14ac:dyDescent="0.25">
      <c r="A575" s="85">
        <v>3222</v>
      </c>
      <c r="B575" s="81" t="s">
        <v>131</v>
      </c>
      <c r="C575" s="62">
        <v>0</v>
      </c>
      <c r="D575" s="62">
        <v>0</v>
      </c>
      <c r="E575" s="62">
        <v>0</v>
      </c>
      <c r="F575" s="62" t="e">
        <f t="shared" si="8"/>
        <v>#DIV/0!</v>
      </c>
    </row>
    <row r="576" spans="1:6" x14ac:dyDescent="0.25">
      <c r="A576" s="85">
        <v>3223</v>
      </c>
      <c r="B576" s="81" t="s">
        <v>132</v>
      </c>
      <c r="C576" s="62">
        <v>0</v>
      </c>
      <c r="D576" s="62">
        <v>0</v>
      </c>
      <c r="E576" s="62">
        <v>0</v>
      </c>
      <c r="F576" s="62" t="e">
        <f t="shared" si="8"/>
        <v>#DIV/0!</v>
      </c>
    </row>
    <row r="577" spans="1:6" x14ac:dyDescent="0.25">
      <c r="A577" s="85">
        <v>3224</v>
      </c>
      <c r="B577" s="81" t="s">
        <v>133</v>
      </c>
      <c r="C577" s="62">
        <v>0</v>
      </c>
      <c r="D577" s="62">
        <v>0</v>
      </c>
      <c r="E577" s="62">
        <v>0</v>
      </c>
      <c r="F577" s="62" t="e">
        <f t="shared" si="8"/>
        <v>#DIV/0!</v>
      </c>
    </row>
    <row r="578" spans="1:6" x14ac:dyDescent="0.25">
      <c r="A578" s="85">
        <v>3225</v>
      </c>
      <c r="B578" s="81" t="s">
        <v>134</v>
      </c>
      <c r="C578" s="62">
        <v>0</v>
      </c>
      <c r="D578" s="62">
        <v>0</v>
      </c>
      <c r="E578" s="62">
        <v>0</v>
      </c>
      <c r="F578" s="62" t="e">
        <f t="shared" si="8"/>
        <v>#DIV/0!</v>
      </c>
    </row>
    <row r="579" spans="1:6" x14ac:dyDescent="0.25">
      <c r="A579" s="85">
        <v>3227</v>
      </c>
      <c r="B579" s="81" t="s">
        <v>165</v>
      </c>
      <c r="C579" s="62">
        <v>0</v>
      </c>
      <c r="D579" s="62">
        <v>0</v>
      </c>
      <c r="E579" s="62">
        <v>0</v>
      </c>
      <c r="F579" s="62" t="e">
        <f t="shared" si="8"/>
        <v>#DIV/0!</v>
      </c>
    </row>
    <row r="580" spans="1:6" x14ac:dyDescent="0.25">
      <c r="A580" s="42">
        <v>323</v>
      </c>
      <c r="B580" s="43" t="s">
        <v>55</v>
      </c>
      <c r="C580" s="62">
        <v>0</v>
      </c>
      <c r="D580" s="62">
        <v>0</v>
      </c>
      <c r="E580" s="62">
        <v>0</v>
      </c>
      <c r="F580" s="62" t="e">
        <f t="shared" si="8"/>
        <v>#DIV/0!</v>
      </c>
    </row>
    <row r="581" spans="1:6" ht="15.75" customHeight="1" x14ac:dyDescent="0.25">
      <c r="A581" s="85">
        <v>3231</v>
      </c>
      <c r="B581" s="81" t="s">
        <v>135</v>
      </c>
      <c r="C581" s="62">
        <v>0</v>
      </c>
      <c r="D581" s="62">
        <v>0</v>
      </c>
      <c r="E581" s="62">
        <v>0</v>
      </c>
      <c r="F581" s="62" t="e">
        <f t="shared" si="8"/>
        <v>#DIV/0!</v>
      </c>
    </row>
    <row r="582" spans="1:6" x14ac:dyDescent="0.25">
      <c r="A582" s="85">
        <v>3232</v>
      </c>
      <c r="B582" s="81" t="s">
        <v>136</v>
      </c>
      <c r="C582" s="62">
        <v>0</v>
      </c>
      <c r="D582" s="62">
        <v>0</v>
      </c>
      <c r="E582" s="62">
        <v>0</v>
      </c>
      <c r="F582" s="62" t="e">
        <f t="shared" si="8"/>
        <v>#DIV/0!</v>
      </c>
    </row>
    <row r="583" spans="1:6" x14ac:dyDescent="0.25">
      <c r="A583" s="85">
        <v>3233</v>
      </c>
      <c r="B583" s="81" t="s">
        <v>166</v>
      </c>
      <c r="C583" s="62">
        <v>0</v>
      </c>
      <c r="D583" s="62">
        <v>0</v>
      </c>
      <c r="E583" s="62">
        <v>0</v>
      </c>
      <c r="F583" s="62" t="e">
        <f t="shared" si="8"/>
        <v>#DIV/0!</v>
      </c>
    </row>
    <row r="584" spans="1:6" x14ac:dyDescent="0.25">
      <c r="A584" s="85">
        <v>3234</v>
      </c>
      <c r="B584" s="82" t="s">
        <v>137</v>
      </c>
      <c r="C584" s="62">
        <v>0</v>
      </c>
      <c r="D584" s="62">
        <v>0</v>
      </c>
      <c r="E584" s="62">
        <v>0</v>
      </c>
      <c r="F584" s="62" t="e">
        <f t="shared" si="8"/>
        <v>#DIV/0!</v>
      </c>
    </row>
    <row r="585" spans="1:6" x14ac:dyDescent="0.25">
      <c r="A585" s="85">
        <v>3235</v>
      </c>
      <c r="B585" s="82" t="s">
        <v>152</v>
      </c>
      <c r="C585" s="62">
        <v>0</v>
      </c>
      <c r="D585" s="62">
        <v>0</v>
      </c>
      <c r="E585" s="62">
        <v>0</v>
      </c>
      <c r="F585" s="62" t="e">
        <f t="shared" si="8"/>
        <v>#DIV/0!</v>
      </c>
    </row>
    <row r="586" spans="1:6" x14ac:dyDescent="0.25">
      <c r="A586" s="85">
        <v>3236</v>
      </c>
      <c r="B586" s="82" t="s">
        <v>167</v>
      </c>
      <c r="C586" s="62">
        <v>0</v>
      </c>
      <c r="D586" s="62">
        <v>0</v>
      </c>
      <c r="E586" s="62">
        <v>0</v>
      </c>
      <c r="F586" s="62" t="e">
        <f t="shared" si="8"/>
        <v>#DIV/0!</v>
      </c>
    </row>
    <row r="587" spans="1:6" x14ac:dyDescent="0.25">
      <c r="A587" s="85">
        <v>3237</v>
      </c>
      <c r="B587" s="82" t="s">
        <v>138</v>
      </c>
      <c r="C587" s="62">
        <v>0</v>
      </c>
      <c r="D587" s="62">
        <v>0</v>
      </c>
      <c r="E587" s="62">
        <v>0</v>
      </c>
      <c r="F587" s="62" t="e">
        <f t="shared" ref="F587:F650" si="9">E587/D587*100</f>
        <v>#DIV/0!</v>
      </c>
    </row>
    <row r="588" spans="1:6" x14ac:dyDescent="0.25">
      <c r="A588" s="85">
        <v>3238</v>
      </c>
      <c r="B588" s="82" t="s">
        <v>139</v>
      </c>
      <c r="C588" s="62">
        <v>0</v>
      </c>
      <c r="D588" s="62">
        <v>0</v>
      </c>
      <c r="E588" s="62">
        <v>0</v>
      </c>
      <c r="F588" s="62" t="e">
        <f t="shared" si="9"/>
        <v>#DIV/0!</v>
      </c>
    </row>
    <row r="589" spans="1:6" x14ac:dyDescent="0.25">
      <c r="A589" s="85">
        <v>3239</v>
      </c>
      <c r="B589" s="82" t="s">
        <v>140</v>
      </c>
      <c r="C589" s="62">
        <v>0</v>
      </c>
      <c r="D589" s="62">
        <v>0</v>
      </c>
      <c r="E589" s="62">
        <v>0</v>
      </c>
      <c r="F589" s="62" t="e">
        <f t="shared" si="9"/>
        <v>#DIV/0!</v>
      </c>
    </row>
    <row r="590" spans="1:6" ht="26.25" x14ac:dyDescent="0.25">
      <c r="A590" s="40">
        <v>4</v>
      </c>
      <c r="B590" s="41" t="s">
        <v>20</v>
      </c>
      <c r="C590" s="62">
        <v>0</v>
      </c>
      <c r="D590" s="62">
        <v>67500</v>
      </c>
      <c r="E590" s="62">
        <v>67500</v>
      </c>
      <c r="F590" s="62">
        <f t="shared" si="9"/>
        <v>100</v>
      </c>
    </row>
    <row r="591" spans="1:6" ht="39" x14ac:dyDescent="0.25">
      <c r="A591" s="40">
        <v>42</v>
      </c>
      <c r="B591" s="41" t="s">
        <v>43</v>
      </c>
      <c r="C591" s="62">
        <v>0</v>
      </c>
      <c r="D591" s="62">
        <v>0</v>
      </c>
      <c r="E591" s="62">
        <v>0</v>
      </c>
      <c r="F591" s="62" t="e">
        <f t="shared" si="9"/>
        <v>#DIV/0!</v>
      </c>
    </row>
    <row r="592" spans="1:6" x14ac:dyDescent="0.25">
      <c r="A592" s="42">
        <v>421</v>
      </c>
      <c r="B592" s="43" t="s">
        <v>61</v>
      </c>
      <c r="C592" s="62">
        <v>0</v>
      </c>
      <c r="D592" s="62">
        <v>0</v>
      </c>
      <c r="E592" s="62">
        <v>0</v>
      </c>
      <c r="F592" s="62" t="e">
        <f t="shared" si="9"/>
        <v>#DIV/0!</v>
      </c>
    </row>
    <row r="593" spans="1:7" x14ac:dyDescent="0.25">
      <c r="A593" s="85">
        <v>4212</v>
      </c>
      <c r="B593" s="93" t="s">
        <v>170</v>
      </c>
      <c r="C593" s="62">
        <v>0</v>
      </c>
      <c r="D593" s="62">
        <v>0</v>
      </c>
      <c r="E593" s="62">
        <v>0</v>
      </c>
      <c r="F593" s="62" t="e">
        <f t="shared" si="9"/>
        <v>#DIV/0!</v>
      </c>
    </row>
    <row r="594" spans="1:7" x14ac:dyDescent="0.25">
      <c r="A594" s="42">
        <v>422</v>
      </c>
      <c r="B594" s="43" t="s">
        <v>62</v>
      </c>
      <c r="C594" s="62">
        <v>0</v>
      </c>
      <c r="D594" s="62">
        <v>0</v>
      </c>
      <c r="E594" s="62">
        <v>0</v>
      </c>
      <c r="F594" s="62" t="e">
        <f t="shared" si="9"/>
        <v>#DIV/0!</v>
      </c>
    </row>
    <row r="595" spans="1:7" x14ac:dyDescent="0.25">
      <c r="A595" s="85">
        <v>4221</v>
      </c>
      <c r="B595" s="93" t="s">
        <v>161</v>
      </c>
      <c r="C595" s="62">
        <v>0</v>
      </c>
      <c r="D595" s="62">
        <v>0</v>
      </c>
      <c r="E595" s="62">
        <v>0</v>
      </c>
      <c r="F595" s="62" t="e">
        <f t="shared" si="9"/>
        <v>#DIV/0!</v>
      </c>
    </row>
    <row r="596" spans="1:7" x14ac:dyDescent="0.25">
      <c r="A596" s="85">
        <v>4226</v>
      </c>
      <c r="B596" s="93" t="s">
        <v>162</v>
      </c>
      <c r="C596" s="62">
        <v>0</v>
      </c>
      <c r="D596" s="62">
        <v>0</v>
      </c>
      <c r="E596" s="62">
        <v>0</v>
      </c>
      <c r="F596" s="62" t="e">
        <f t="shared" si="9"/>
        <v>#DIV/0!</v>
      </c>
    </row>
    <row r="597" spans="1:7" ht="23.25" x14ac:dyDescent="0.25">
      <c r="A597" s="85">
        <v>4227</v>
      </c>
      <c r="B597" s="82" t="s">
        <v>156</v>
      </c>
      <c r="C597" s="62">
        <v>0</v>
      </c>
      <c r="D597" s="62">
        <v>0</v>
      </c>
      <c r="E597" s="62">
        <v>0</v>
      </c>
      <c r="F597" s="62" t="e">
        <f t="shared" si="9"/>
        <v>#DIV/0!</v>
      </c>
    </row>
    <row r="598" spans="1:7" ht="26.25" x14ac:dyDescent="0.25">
      <c r="A598" s="42">
        <v>424</v>
      </c>
      <c r="B598" s="43" t="s">
        <v>63</v>
      </c>
      <c r="C598" s="62">
        <v>0</v>
      </c>
      <c r="D598" s="62">
        <v>0</v>
      </c>
      <c r="E598" s="62">
        <v>0</v>
      </c>
      <c r="F598" s="62" t="e">
        <f t="shared" si="9"/>
        <v>#DIV/0!</v>
      </c>
    </row>
    <row r="599" spans="1:7" x14ac:dyDescent="0.25">
      <c r="A599" s="85">
        <v>4241</v>
      </c>
      <c r="B599" s="82" t="s">
        <v>169</v>
      </c>
      <c r="C599" s="62">
        <v>0</v>
      </c>
      <c r="D599" s="62">
        <v>0</v>
      </c>
      <c r="E599" s="62">
        <v>0</v>
      </c>
      <c r="F599" s="62" t="e">
        <f t="shared" si="9"/>
        <v>#DIV/0!</v>
      </c>
    </row>
    <row r="600" spans="1:7" ht="27.75" customHeight="1" x14ac:dyDescent="0.25">
      <c r="A600" s="85">
        <v>45</v>
      </c>
      <c r="B600" s="82" t="s">
        <v>157</v>
      </c>
      <c r="C600" s="62">
        <v>0</v>
      </c>
      <c r="D600" s="62">
        <v>67500</v>
      </c>
      <c r="E600" s="62">
        <v>67500</v>
      </c>
      <c r="F600" s="62">
        <f t="shared" si="9"/>
        <v>100</v>
      </c>
      <c r="G600" s="87"/>
    </row>
    <row r="601" spans="1:7" ht="23.25" x14ac:dyDescent="0.25">
      <c r="A601" s="85">
        <v>451</v>
      </c>
      <c r="B601" s="82" t="s">
        <v>158</v>
      </c>
      <c r="C601" s="62">
        <v>0</v>
      </c>
      <c r="D601" s="62">
        <v>67500</v>
      </c>
      <c r="E601" s="88">
        <v>67500</v>
      </c>
      <c r="F601" s="62">
        <f t="shared" si="9"/>
        <v>100</v>
      </c>
      <c r="G601" s="87"/>
    </row>
    <row r="602" spans="1:7" ht="23.25" x14ac:dyDescent="0.25">
      <c r="A602" s="85">
        <v>4511</v>
      </c>
      <c r="B602" s="82" t="s">
        <v>158</v>
      </c>
      <c r="C602" s="62">
        <v>0</v>
      </c>
      <c r="D602" s="62">
        <v>67500</v>
      </c>
      <c r="E602" s="88">
        <v>67500</v>
      </c>
      <c r="F602" s="62">
        <f t="shared" si="9"/>
        <v>100</v>
      </c>
      <c r="G602" s="87"/>
    </row>
    <row r="603" spans="1:7" ht="23.25" x14ac:dyDescent="0.25">
      <c r="A603" s="85">
        <v>454</v>
      </c>
      <c r="B603" s="82" t="s">
        <v>160</v>
      </c>
      <c r="C603" s="62">
        <v>0</v>
      </c>
      <c r="D603" s="62">
        <v>0</v>
      </c>
      <c r="E603" s="88"/>
      <c r="F603" s="62" t="e">
        <f t="shared" si="9"/>
        <v>#DIV/0!</v>
      </c>
      <c r="G603" s="87"/>
    </row>
    <row r="604" spans="1:7" ht="23.25" x14ac:dyDescent="0.25">
      <c r="A604" s="85">
        <v>4541</v>
      </c>
      <c r="B604" s="82" t="s">
        <v>160</v>
      </c>
      <c r="C604" s="62">
        <v>0</v>
      </c>
      <c r="D604" s="62">
        <v>0</v>
      </c>
      <c r="E604" s="88"/>
      <c r="F604" s="62" t="e">
        <f t="shared" si="9"/>
        <v>#DIV/0!</v>
      </c>
      <c r="G604" s="87"/>
    </row>
    <row r="605" spans="1:7" ht="39" x14ac:dyDescent="0.25">
      <c r="A605" s="45" t="s">
        <v>59</v>
      </c>
      <c r="B605" s="39" t="s">
        <v>70</v>
      </c>
      <c r="C605" s="90">
        <v>1937.75</v>
      </c>
      <c r="D605" s="90">
        <v>1937.75</v>
      </c>
      <c r="E605" s="90">
        <v>764.16</v>
      </c>
      <c r="F605" s="62">
        <f t="shared" si="9"/>
        <v>39.435427686750096</v>
      </c>
    </row>
    <row r="606" spans="1:7" x14ac:dyDescent="0.25">
      <c r="A606" s="52"/>
      <c r="B606" s="44" t="s">
        <v>17</v>
      </c>
      <c r="C606" s="62">
        <f>C607</f>
        <v>1937.75</v>
      </c>
      <c r="D606" s="62">
        <v>1937.75</v>
      </c>
      <c r="E606" s="62">
        <v>764.16</v>
      </c>
      <c r="F606" s="62">
        <f t="shared" si="9"/>
        <v>39.435427686750096</v>
      </c>
    </row>
    <row r="607" spans="1:7" x14ac:dyDescent="0.25">
      <c r="A607" s="40">
        <v>3</v>
      </c>
      <c r="B607" s="41" t="s">
        <v>18</v>
      </c>
      <c r="C607" s="62">
        <v>1937.75</v>
      </c>
      <c r="D607" s="62">
        <v>1937.75</v>
      </c>
      <c r="E607" s="62">
        <v>764.16</v>
      </c>
      <c r="F607" s="62">
        <f t="shared" si="9"/>
        <v>39.435427686750096</v>
      </c>
    </row>
    <row r="608" spans="1:7" x14ac:dyDescent="0.25">
      <c r="A608" s="40">
        <v>32</v>
      </c>
      <c r="B608" s="41" t="s">
        <v>31</v>
      </c>
      <c r="C608" s="62">
        <v>1937.75</v>
      </c>
      <c r="D608" s="62">
        <v>1937.75</v>
      </c>
      <c r="E608" s="62">
        <v>764.16</v>
      </c>
      <c r="F608" s="62">
        <f t="shared" si="9"/>
        <v>39.435427686750096</v>
      </c>
    </row>
    <row r="609" spans="1:6" x14ac:dyDescent="0.25">
      <c r="A609" s="42">
        <v>322</v>
      </c>
      <c r="B609" s="43" t="s">
        <v>54</v>
      </c>
      <c r="C609" s="62">
        <v>0</v>
      </c>
      <c r="D609" s="62">
        <v>0</v>
      </c>
      <c r="E609" s="62">
        <v>0</v>
      </c>
      <c r="F609" s="62" t="e">
        <f t="shared" si="9"/>
        <v>#DIV/0!</v>
      </c>
    </row>
    <row r="610" spans="1:6" x14ac:dyDescent="0.25">
      <c r="A610" s="85">
        <v>3221</v>
      </c>
      <c r="B610" s="81" t="s">
        <v>130</v>
      </c>
      <c r="C610" s="62">
        <v>0</v>
      </c>
      <c r="D610" s="62">
        <v>0</v>
      </c>
      <c r="E610" s="62">
        <v>0</v>
      </c>
      <c r="F610" s="62" t="e">
        <f t="shared" si="9"/>
        <v>#DIV/0!</v>
      </c>
    </row>
    <row r="611" spans="1:6" x14ac:dyDescent="0.25">
      <c r="A611" s="85">
        <v>3222</v>
      </c>
      <c r="B611" s="81" t="s">
        <v>131</v>
      </c>
      <c r="C611" s="62">
        <v>0</v>
      </c>
      <c r="D611" s="62">
        <v>0</v>
      </c>
      <c r="E611" s="62">
        <v>0</v>
      </c>
      <c r="F611" s="62" t="e">
        <f t="shared" si="9"/>
        <v>#DIV/0!</v>
      </c>
    </row>
    <row r="612" spans="1:6" x14ac:dyDescent="0.25">
      <c r="A612" s="85">
        <v>3223</v>
      </c>
      <c r="B612" s="81" t="s">
        <v>132</v>
      </c>
      <c r="C612" s="62">
        <v>0</v>
      </c>
      <c r="D612" s="62">
        <v>0</v>
      </c>
      <c r="E612" s="62">
        <v>0</v>
      </c>
      <c r="F612" s="62" t="e">
        <f t="shared" si="9"/>
        <v>#DIV/0!</v>
      </c>
    </row>
    <row r="613" spans="1:6" x14ac:dyDescent="0.25">
      <c r="A613" s="85">
        <v>3224</v>
      </c>
      <c r="B613" s="81" t="s">
        <v>133</v>
      </c>
      <c r="C613" s="62">
        <v>0</v>
      </c>
      <c r="D613" s="62">
        <v>0</v>
      </c>
      <c r="E613" s="62">
        <v>0</v>
      </c>
      <c r="F613" s="62" t="e">
        <f t="shared" si="9"/>
        <v>#DIV/0!</v>
      </c>
    </row>
    <row r="614" spans="1:6" x14ac:dyDescent="0.25">
      <c r="A614" s="85">
        <v>3225</v>
      </c>
      <c r="B614" s="81" t="s">
        <v>134</v>
      </c>
      <c r="C614" s="62">
        <v>0</v>
      </c>
      <c r="D614" s="62">
        <v>0</v>
      </c>
      <c r="E614" s="62">
        <v>0</v>
      </c>
      <c r="F614" s="62" t="e">
        <f t="shared" si="9"/>
        <v>#DIV/0!</v>
      </c>
    </row>
    <row r="615" spans="1:6" x14ac:dyDescent="0.25">
      <c r="A615" s="85">
        <v>3227</v>
      </c>
      <c r="B615" s="81" t="s">
        <v>165</v>
      </c>
      <c r="C615" s="62">
        <v>0</v>
      </c>
      <c r="D615" s="62">
        <v>0</v>
      </c>
      <c r="E615" s="62">
        <v>0</v>
      </c>
      <c r="F615" s="62" t="e">
        <f t="shared" si="9"/>
        <v>#DIV/0!</v>
      </c>
    </row>
    <row r="616" spans="1:6" x14ac:dyDescent="0.25">
      <c r="A616" s="42">
        <v>323</v>
      </c>
      <c r="B616" s="43" t="s">
        <v>55</v>
      </c>
      <c r="C616" s="62">
        <v>0</v>
      </c>
      <c r="D616" s="62">
        <v>0</v>
      </c>
      <c r="E616" s="62">
        <v>0</v>
      </c>
      <c r="F616" s="62" t="e">
        <f t="shared" si="9"/>
        <v>#DIV/0!</v>
      </c>
    </row>
    <row r="617" spans="1:6" ht="15.75" customHeight="1" x14ac:dyDescent="0.25">
      <c r="A617" s="85">
        <v>3231</v>
      </c>
      <c r="B617" s="81" t="s">
        <v>135</v>
      </c>
      <c r="C617" s="62">
        <v>0</v>
      </c>
      <c r="D617" s="62">
        <v>0</v>
      </c>
      <c r="E617" s="62">
        <v>0</v>
      </c>
      <c r="F617" s="62" t="e">
        <f t="shared" si="9"/>
        <v>#DIV/0!</v>
      </c>
    </row>
    <row r="618" spans="1:6" x14ac:dyDescent="0.25">
      <c r="A618" s="85">
        <v>3232</v>
      </c>
      <c r="B618" s="81" t="s">
        <v>136</v>
      </c>
      <c r="C618" s="62">
        <v>0</v>
      </c>
      <c r="D618" s="62">
        <v>0</v>
      </c>
      <c r="E618" s="62">
        <v>0</v>
      </c>
      <c r="F618" s="62" t="e">
        <f t="shared" si="9"/>
        <v>#DIV/0!</v>
      </c>
    </row>
    <row r="619" spans="1:6" x14ac:dyDescent="0.25">
      <c r="A619" s="85">
        <v>3233</v>
      </c>
      <c r="B619" s="81" t="s">
        <v>166</v>
      </c>
      <c r="C619" s="62">
        <v>0</v>
      </c>
      <c r="D619" s="62">
        <v>0</v>
      </c>
      <c r="E619" s="62">
        <v>0</v>
      </c>
      <c r="F619" s="62" t="e">
        <f t="shared" si="9"/>
        <v>#DIV/0!</v>
      </c>
    </row>
    <row r="620" spans="1:6" x14ac:dyDescent="0.25">
      <c r="A620" s="85">
        <v>3234</v>
      </c>
      <c r="B620" s="82" t="s">
        <v>137</v>
      </c>
      <c r="C620" s="62">
        <v>0</v>
      </c>
      <c r="D620" s="62">
        <v>0</v>
      </c>
      <c r="E620" s="62">
        <v>0</v>
      </c>
      <c r="F620" s="62" t="e">
        <f t="shared" si="9"/>
        <v>#DIV/0!</v>
      </c>
    </row>
    <row r="621" spans="1:6" x14ac:dyDescent="0.25">
      <c r="A621" s="85">
        <v>3235</v>
      </c>
      <c r="B621" s="82" t="s">
        <v>152</v>
      </c>
      <c r="C621" s="62">
        <v>0</v>
      </c>
      <c r="D621" s="62">
        <v>0</v>
      </c>
      <c r="E621" s="62">
        <v>0</v>
      </c>
      <c r="F621" s="62" t="e">
        <f t="shared" si="9"/>
        <v>#DIV/0!</v>
      </c>
    </row>
    <row r="622" spans="1:6" x14ac:dyDescent="0.25">
      <c r="A622" s="85">
        <v>3236</v>
      </c>
      <c r="B622" s="82" t="s">
        <v>167</v>
      </c>
      <c r="C622" s="62">
        <v>0</v>
      </c>
      <c r="D622" s="62">
        <v>0</v>
      </c>
      <c r="E622" s="62">
        <v>0</v>
      </c>
      <c r="F622" s="62" t="e">
        <f t="shared" si="9"/>
        <v>#DIV/0!</v>
      </c>
    </row>
    <row r="623" spans="1:6" x14ac:dyDescent="0.25">
      <c r="A623" s="85">
        <v>3237</v>
      </c>
      <c r="B623" s="82" t="s">
        <v>138</v>
      </c>
      <c r="C623" s="62">
        <v>0</v>
      </c>
      <c r="D623" s="62">
        <v>0</v>
      </c>
      <c r="E623" s="62">
        <v>0</v>
      </c>
      <c r="F623" s="62" t="e">
        <f t="shared" si="9"/>
        <v>#DIV/0!</v>
      </c>
    </row>
    <row r="624" spans="1:6" x14ac:dyDescent="0.25">
      <c r="A624" s="85">
        <v>3238</v>
      </c>
      <c r="B624" s="82" t="s">
        <v>139</v>
      </c>
      <c r="C624" s="62">
        <v>0</v>
      </c>
      <c r="D624" s="62">
        <v>0</v>
      </c>
      <c r="E624" s="62">
        <v>0</v>
      </c>
      <c r="F624" s="62" t="e">
        <f t="shared" si="9"/>
        <v>#DIV/0!</v>
      </c>
    </row>
    <row r="625" spans="1:6" x14ac:dyDescent="0.25">
      <c r="A625" s="85">
        <v>3239</v>
      </c>
      <c r="B625" s="82" t="s">
        <v>140</v>
      </c>
      <c r="C625" s="62">
        <v>0</v>
      </c>
      <c r="D625" s="62">
        <v>0</v>
      </c>
      <c r="E625" s="62">
        <v>0</v>
      </c>
      <c r="F625" s="62" t="e">
        <f t="shared" si="9"/>
        <v>#DIV/0!</v>
      </c>
    </row>
    <row r="626" spans="1:6" ht="26.25" x14ac:dyDescent="0.25">
      <c r="A626" s="42">
        <v>329</v>
      </c>
      <c r="B626" s="43" t="s">
        <v>56</v>
      </c>
      <c r="C626" s="62">
        <v>1937.75</v>
      </c>
      <c r="D626" s="62">
        <v>1937.75</v>
      </c>
      <c r="E626" s="62">
        <v>764.12599999999998</v>
      </c>
      <c r="F626" s="62">
        <f t="shared" si="9"/>
        <v>39.433673074442005</v>
      </c>
    </row>
    <row r="627" spans="1:6" ht="23.25" x14ac:dyDescent="0.25">
      <c r="A627" s="85">
        <v>3291</v>
      </c>
      <c r="B627" s="82" t="s">
        <v>153</v>
      </c>
      <c r="C627" s="62">
        <v>1937.75</v>
      </c>
      <c r="D627" s="62">
        <v>1937.75</v>
      </c>
      <c r="E627" s="62">
        <v>764.16</v>
      </c>
      <c r="F627" s="62">
        <f t="shared" si="9"/>
        <v>39.435427686750096</v>
      </c>
    </row>
    <row r="628" spans="1:6" x14ac:dyDescent="0.25">
      <c r="A628" s="85">
        <v>3292</v>
      </c>
      <c r="B628" s="82" t="s">
        <v>141</v>
      </c>
      <c r="C628" s="62">
        <v>0</v>
      </c>
      <c r="D628" s="62">
        <v>0</v>
      </c>
      <c r="E628" s="62">
        <v>0</v>
      </c>
      <c r="F628" s="62" t="e">
        <f t="shared" si="9"/>
        <v>#DIV/0!</v>
      </c>
    </row>
    <row r="629" spans="1:6" ht="15.75" customHeight="1" x14ac:dyDescent="0.25">
      <c r="A629" s="85">
        <v>3293</v>
      </c>
      <c r="B629" s="82" t="s">
        <v>142</v>
      </c>
      <c r="C629" s="62">
        <v>0</v>
      </c>
      <c r="D629" s="62">
        <v>0</v>
      </c>
      <c r="E629" s="88">
        <v>0</v>
      </c>
      <c r="F629" s="62" t="e">
        <f t="shared" si="9"/>
        <v>#DIV/0!</v>
      </c>
    </row>
    <row r="630" spans="1:6" ht="15.75" customHeight="1" x14ac:dyDescent="0.25">
      <c r="A630" s="85">
        <v>3294</v>
      </c>
      <c r="B630" s="82" t="s">
        <v>143</v>
      </c>
      <c r="C630" s="62">
        <v>0</v>
      </c>
      <c r="D630" s="62">
        <v>0</v>
      </c>
      <c r="E630" s="62">
        <v>0</v>
      </c>
      <c r="F630" s="62" t="e">
        <f t="shared" si="9"/>
        <v>#DIV/0!</v>
      </c>
    </row>
    <row r="631" spans="1:6" x14ac:dyDescent="0.25">
      <c r="A631" s="85">
        <v>3295</v>
      </c>
      <c r="B631" s="82" t="s">
        <v>144</v>
      </c>
      <c r="C631" s="62">
        <v>0</v>
      </c>
      <c r="D631" s="62">
        <v>0</v>
      </c>
      <c r="E631" s="88">
        <v>0</v>
      </c>
      <c r="F631" s="62" t="e">
        <f t="shared" si="9"/>
        <v>#DIV/0!</v>
      </c>
    </row>
    <row r="632" spans="1:6" x14ac:dyDescent="0.25">
      <c r="A632" s="85">
        <v>3296</v>
      </c>
      <c r="B632" s="82" t="s">
        <v>145</v>
      </c>
      <c r="C632" s="62">
        <v>0</v>
      </c>
      <c r="D632" s="62">
        <v>0</v>
      </c>
      <c r="E632" s="62">
        <v>0</v>
      </c>
      <c r="F632" s="62" t="e">
        <f t="shared" si="9"/>
        <v>#DIV/0!</v>
      </c>
    </row>
    <row r="633" spans="1:6" x14ac:dyDescent="0.25">
      <c r="A633" s="85">
        <v>3299</v>
      </c>
      <c r="B633" s="82" t="s">
        <v>146</v>
      </c>
      <c r="C633" s="62">
        <v>0</v>
      </c>
      <c r="D633" s="62">
        <v>0</v>
      </c>
      <c r="E633" s="88">
        <v>0</v>
      </c>
      <c r="F633" s="62" t="e">
        <f t="shared" si="9"/>
        <v>#DIV/0!</v>
      </c>
    </row>
    <row r="634" spans="1:6" ht="26.25" x14ac:dyDescent="0.25">
      <c r="A634" s="40">
        <v>4</v>
      </c>
      <c r="B634" s="41" t="s">
        <v>20</v>
      </c>
      <c r="C634" s="62">
        <v>0</v>
      </c>
      <c r="D634" s="62">
        <v>0</v>
      </c>
      <c r="E634" s="62">
        <v>0</v>
      </c>
      <c r="F634" s="62" t="e">
        <f t="shared" si="9"/>
        <v>#DIV/0!</v>
      </c>
    </row>
    <row r="635" spans="1:6" ht="39" x14ac:dyDescent="0.25">
      <c r="A635" s="40">
        <v>42</v>
      </c>
      <c r="B635" s="41" t="s">
        <v>43</v>
      </c>
      <c r="C635" s="62">
        <v>0</v>
      </c>
      <c r="D635" s="62">
        <v>0</v>
      </c>
      <c r="E635" s="88">
        <v>0</v>
      </c>
      <c r="F635" s="62" t="e">
        <f t="shared" si="9"/>
        <v>#DIV/0!</v>
      </c>
    </row>
    <row r="636" spans="1:6" x14ac:dyDescent="0.25">
      <c r="A636" s="42">
        <v>421</v>
      </c>
      <c r="B636" s="43" t="s">
        <v>61</v>
      </c>
      <c r="C636" s="62">
        <v>0</v>
      </c>
      <c r="D636" s="62">
        <v>0</v>
      </c>
      <c r="E636" s="62">
        <v>0</v>
      </c>
      <c r="F636" s="62" t="e">
        <f t="shared" si="9"/>
        <v>#DIV/0!</v>
      </c>
    </row>
    <row r="637" spans="1:6" x14ac:dyDescent="0.25">
      <c r="A637" s="85">
        <v>4212</v>
      </c>
      <c r="B637" s="93" t="s">
        <v>170</v>
      </c>
      <c r="C637" s="62">
        <v>0</v>
      </c>
      <c r="D637" s="62">
        <v>0</v>
      </c>
      <c r="E637" s="88">
        <v>0</v>
      </c>
      <c r="F637" s="62" t="e">
        <f t="shared" si="9"/>
        <v>#DIV/0!</v>
      </c>
    </row>
    <row r="638" spans="1:6" x14ac:dyDescent="0.25">
      <c r="A638" s="42">
        <v>422</v>
      </c>
      <c r="B638" s="43" t="s">
        <v>62</v>
      </c>
      <c r="C638" s="62">
        <v>0</v>
      </c>
      <c r="D638" s="62">
        <v>0</v>
      </c>
      <c r="E638" s="62">
        <v>0</v>
      </c>
      <c r="F638" s="62" t="e">
        <f t="shared" si="9"/>
        <v>#DIV/0!</v>
      </c>
    </row>
    <row r="639" spans="1:6" x14ac:dyDescent="0.25">
      <c r="A639" s="85">
        <v>4221</v>
      </c>
      <c r="B639" s="93" t="s">
        <v>161</v>
      </c>
      <c r="C639" s="62">
        <v>0</v>
      </c>
      <c r="D639" s="62">
        <v>0</v>
      </c>
      <c r="E639" s="88">
        <v>0</v>
      </c>
      <c r="F639" s="62" t="e">
        <f t="shared" si="9"/>
        <v>#DIV/0!</v>
      </c>
    </row>
    <row r="640" spans="1:6" x14ac:dyDescent="0.25">
      <c r="A640" s="85">
        <v>4226</v>
      </c>
      <c r="B640" s="93" t="s">
        <v>162</v>
      </c>
      <c r="C640" s="62">
        <v>0</v>
      </c>
      <c r="D640" s="62">
        <v>0</v>
      </c>
      <c r="E640" s="62">
        <v>0</v>
      </c>
      <c r="F640" s="62" t="e">
        <f t="shared" si="9"/>
        <v>#DIV/0!</v>
      </c>
    </row>
    <row r="641" spans="1:6" ht="23.25" x14ac:dyDescent="0.25">
      <c r="A641" s="85">
        <v>4227</v>
      </c>
      <c r="B641" s="82" t="s">
        <v>156</v>
      </c>
      <c r="C641" s="62">
        <v>0</v>
      </c>
      <c r="D641" s="62">
        <v>0</v>
      </c>
      <c r="E641" s="88">
        <v>0</v>
      </c>
      <c r="F641" s="62" t="e">
        <f t="shared" si="9"/>
        <v>#DIV/0!</v>
      </c>
    </row>
    <row r="642" spans="1:6" ht="26.25" x14ac:dyDescent="0.25">
      <c r="A642" s="42">
        <v>424</v>
      </c>
      <c r="B642" s="43" t="s">
        <v>63</v>
      </c>
      <c r="C642" s="62">
        <v>0</v>
      </c>
      <c r="D642" s="62">
        <v>0</v>
      </c>
      <c r="E642" s="62">
        <v>0</v>
      </c>
      <c r="F642" s="62" t="e">
        <f t="shared" si="9"/>
        <v>#DIV/0!</v>
      </c>
    </row>
    <row r="643" spans="1:6" x14ac:dyDescent="0.25">
      <c r="A643" s="85">
        <v>4241</v>
      </c>
      <c r="B643" s="82" t="s">
        <v>169</v>
      </c>
      <c r="C643" s="62">
        <v>0</v>
      </c>
      <c r="D643" s="62">
        <v>0</v>
      </c>
      <c r="E643" s="88">
        <v>0</v>
      </c>
      <c r="F643" s="62" t="e">
        <f t="shared" si="9"/>
        <v>#DIV/0!</v>
      </c>
    </row>
    <row r="644" spans="1:6" x14ac:dyDescent="0.25">
      <c r="A644" s="40"/>
      <c r="B644" s="41"/>
      <c r="C644" s="62"/>
      <c r="D644" s="62"/>
      <c r="E644" s="62"/>
      <c r="F644" s="62" t="e">
        <f t="shared" si="9"/>
        <v>#DIV/0!</v>
      </c>
    </row>
    <row r="645" spans="1:6" x14ac:dyDescent="0.25">
      <c r="A645" s="45" t="s">
        <v>71</v>
      </c>
      <c r="B645" s="39" t="s">
        <v>72</v>
      </c>
      <c r="C645" s="90">
        <v>2309.38</v>
      </c>
      <c r="D645" s="90">
        <v>2309.38</v>
      </c>
      <c r="E645" s="62">
        <v>0</v>
      </c>
      <c r="F645" s="62">
        <f t="shared" si="9"/>
        <v>0</v>
      </c>
    </row>
    <row r="646" spans="1:6" x14ac:dyDescent="0.25">
      <c r="A646" s="52"/>
      <c r="B646" s="44" t="s">
        <v>17</v>
      </c>
      <c r="C646" s="62">
        <f>C647</f>
        <v>2309.38</v>
      </c>
      <c r="D646" s="62">
        <v>2309.38</v>
      </c>
      <c r="E646" s="90">
        <v>0</v>
      </c>
      <c r="F646" s="62">
        <f t="shared" si="9"/>
        <v>0</v>
      </c>
    </row>
    <row r="647" spans="1:6" x14ac:dyDescent="0.25">
      <c r="A647" s="40">
        <v>3</v>
      </c>
      <c r="B647" s="41" t="s">
        <v>18</v>
      </c>
      <c r="C647" s="62">
        <v>2309.38</v>
      </c>
      <c r="D647" s="62">
        <v>2309.38</v>
      </c>
      <c r="E647" s="62">
        <v>0</v>
      </c>
      <c r="F647" s="62">
        <f t="shared" si="9"/>
        <v>0</v>
      </c>
    </row>
    <row r="648" spans="1:6" x14ac:dyDescent="0.25">
      <c r="A648" s="40">
        <v>31</v>
      </c>
      <c r="B648" s="41" t="s">
        <v>19</v>
      </c>
      <c r="C648" s="62">
        <v>2309.38</v>
      </c>
      <c r="D648" s="62">
        <v>2309.38</v>
      </c>
      <c r="E648" s="90">
        <v>0</v>
      </c>
      <c r="F648" s="62">
        <f t="shared" si="9"/>
        <v>0</v>
      </c>
    </row>
    <row r="649" spans="1:6" x14ac:dyDescent="0.25">
      <c r="A649" s="42">
        <v>311</v>
      </c>
      <c r="B649" s="43" t="s">
        <v>50</v>
      </c>
      <c r="C649" s="62">
        <v>0</v>
      </c>
      <c r="D649" s="62">
        <v>0</v>
      </c>
      <c r="E649" s="62">
        <v>0</v>
      </c>
      <c r="F649" s="62" t="e">
        <f t="shared" si="9"/>
        <v>#DIV/0!</v>
      </c>
    </row>
    <row r="650" spans="1:6" x14ac:dyDescent="0.25">
      <c r="A650" s="84">
        <v>3111</v>
      </c>
      <c r="B650" s="80" t="s">
        <v>125</v>
      </c>
      <c r="C650" s="62">
        <v>0</v>
      </c>
      <c r="D650" s="62">
        <v>0</v>
      </c>
      <c r="E650" s="90">
        <v>0</v>
      </c>
      <c r="F650" s="62" t="e">
        <f t="shared" si="9"/>
        <v>#DIV/0!</v>
      </c>
    </row>
    <row r="651" spans="1:6" x14ac:dyDescent="0.25">
      <c r="A651" s="84">
        <v>3113</v>
      </c>
      <c r="B651" s="80" t="s">
        <v>149</v>
      </c>
      <c r="C651" s="62">
        <v>0</v>
      </c>
      <c r="D651" s="62">
        <v>0</v>
      </c>
      <c r="E651" s="62">
        <v>0</v>
      </c>
      <c r="F651" s="62" t="e">
        <f t="shared" ref="F651:F686" si="10">E651/D651*100</f>
        <v>#DIV/0!</v>
      </c>
    </row>
    <row r="652" spans="1:6" x14ac:dyDescent="0.25">
      <c r="A652" s="84">
        <v>3114</v>
      </c>
      <c r="B652" s="80" t="s">
        <v>150</v>
      </c>
      <c r="C652" s="62">
        <v>0</v>
      </c>
      <c r="D652" s="62">
        <v>0</v>
      </c>
      <c r="E652" s="90">
        <v>0</v>
      </c>
      <c r="F652" s="62" t="e">
        <f t="shared" si="10"/>
        <v>#DIV/0!</v>
      </c>
    </row>
    <row r="653" spans="1:6" x14ac:dyDescent="0.25">
      <c r="A653" s="42">
        <v>312</v>
      </c>
      <c r="B653" s="43" t="s">
        <v>51</v>
      </c>
      <c r="C653" s="62">
        <v>2309.38</v>
      </c>
      <c r="D653" s="62">
        <v>2309.38</v>
      </c>
      <c r="E653" s="62">
        <v>0</v>
      </c>
      <c r="F653" s="62">
        <f t="shared" si="10"/>
        <v>0</v>
      </c>
    </row>
    <row r="654" spans="1:6" x14ac:dyDescent="0.25">
      <c r="A654" s="84">
        <v>3121</v>
      </c>
      <c r="B654" s="80" t="s">
        <v>51</v>
      </c>
      <c r="C654" s="62">
        <v>2309.38</v>
      </c>
      <c r="D654" s="62">
        <v>2309.38</v>
      </c>
      <c r="E654" s="90">
        <v>0</v>
      </c>
      <c r="F654" s="62">
        <f t="shared" si="10"/>
        <v>0</v>
      </c>
    </row>
    <row r="655" spans="1:6" x14ac:dyDescent="0.25">
      <c r="A655" s="42">
        <v>313</v>
      </c>
      <c r="B655" s="43" t="s">
        <v>52</v>
      </c>
      <c r="C655" s="62">
        <v>0</v>
      </c>
      <c r="D655" s="62">
        <v>0</v>
      </c>
      <c r="E655" s="62">
        <v>0</v>
      </c>
      <c r="F655" s="62" t="e">
        <f t="shared" si="10"/>
        <v>#DIV/0!</v>
      </c>
    </row>
    <row r="656" spans="1:6" x14ac:dyDescent="0.25">
      <c r="A656" s="84">
        <v>3132</v>
      </c>
      <c r="B656" s="80" t="s">
        <v>126</v>
      </c>
      <c r="C656" s="62">
        <v>0</v>
      </c>
      <c r="D656" s="62">
        <v>0</v>
      </c>
      <c r="E656" s="90">
        <v>0</v>
      </c>
      <c r="F656" s="62" t="e">
        <f t="shared" si="10"/>
        <v>#DIV/0!</v>
      </c>
    </row>
    <row r="657" spans="1:6" ht="22.5" x14ac:dyDescent="0.25">
      <c r="A657" s="84">
        <v>3133</v>
      </c>
      <c r="B657" s="80" t="s">
        <v>151</v>
      </c>
      <c r="C657" s="62">
        <v>0</v>
      </c>
      <c r="D657" s="62">
        <v>0</v>
      </c>
      <c r="E657" s="62">
        <v>0</v>
      </c>
      <c r="F657" s="62" t="e">
        <f t="shared" si="10"/>
        <v>#DIV/0!</v>
      </c>
    </row>
    <row r="658" spans="1:6" x14ac:dyDescent="0.25">
      <c r="A658" s="40">
        <v>32</v>
      </c>
      <c r="B658" s="41" t="s">
        <v>31</v>
      </c>
      <c r="C658" s="62">
        <v>0</v>
      </c>
      <c r="D658" s="62">
        <v>0</v>
      </c>
      <c r="E658" s="90">
        <v>0</v>
      </c>
      <c r="F658" s="62" t="e">
        <f t="shared" si="10"/>
        <v>#DIV/0!</v>
      </c>
    </row>
    <row r="659" spans="1:6" x14ac:dyDescent="0.25">
      <c r="A659" s="42">
        <v>322</v>
      </c>
      <c r="B659" s="43" t="s">
        <v>54</v>
      </c>
      <c r="C659" s="62">
        <v>0</v>
      </c>
      <c r="D659" s="62">
        <v>0</v>
      </c>
      <c r="E659" s="62">
        <v>0</v>
      </c>
      <c r="F659" s="62" t="e">
        <f t="shared" si="10"/>
        <v>#DIV/0!</v>
      </c>
    </row>
    <row r="660" spans="1:6" x14ac:dyDescent="0.25">
      <c r="A660" s="85">
        <v>3221</v>
      </c>
      <c r="B660" s="81" t="s">
        <v>130</v>
      </c>
      <c r="C660" s="62">
        <v>0</v>
      </c>
      <c r="D660" s="62">
        <v>0</v>
      </c>
      <c r="E660" s="90">
        <v>0</v>
      </c>
      <c r="F660" s="62" t="e">
        <f t="shared" si="10"/>
        <v>#DIV/0!</v>
      </c>
    </row>
    <row r="661" spans="1:6" x14ac:dyDescent="0.25">
      <c r="A661" s="85">
        <v>3222</v>
      </c>
      <c r="B661" s="81" t="s">
        <v>131</v>
      </c>
      <c r="C661" s="62">
        <v>0</v>
      </c>
      <c r="D661" s="62">
        <v>0</v>
      </c>
      <c r="E661" s="62">
        <v>0</v>
      </c>
      <c r="F661" s="62" t="e">
        <f t="shared" si="10"/>
        <v>#DIV/0!</v>
      </c>
    </row>
    <row r="662" spans="1:6" x14ac:dyDescent="0.25">
      <c r="A662" s="85">
        <v>3223</v>
      </c>
      <c r="B662" s="81" t="s">
        <v>132</v>
      </c>
      <c r="C662" s="62">
        <v>0</v>
      </c>
      <c r="D662" s="62">
        <v>0</v>
      </c>
      <c r="E662" s="90">
        <v>0</v>
      </c>
      <c r="F662" s="62" t="e">
        <f t="shared" si="10"/>
        <v>#DIV/0!</v>
      </c>
    </row>
    <row r="663" spans="1:6" x14ac:dyDescent="0.25">
      <c r="A663" s="85">
        <v>3224</v>
      </c>
      <c r="B663" s="81" t="s">
        <v>133</v>
      </c>
      <c r="C663" s="62">
        <v>0</v>
      </c>
      <c r="D663" s="62">
        <v>0</v>
      </c>
      <c r="E663" s="62">
        <v>0</v>
      </c>
      <c r="F663" s="62" t="e">
        <f t="shared" si="10"/>
        <v>#DIV/0!</v>
      </c>
    </row>
    <row r="664" spans="1:6" x14ac:dyDescent="0.25">
      <c r="A664" s="85">
        <v>3225</v>
      </c>
      <c r="B664" s="81" t="s">
        <v>134</v>
      </c>
      <c r="C664" s="62">
        <v>0</v>
      </c>
      <c r="D664" s="62">
        <v>0</v>
      </c>
      <c r="E664" s="90">
        <v>0</v>
      </c>
      <c r="F664" s="62" t="e">
        <f t="shared" si="10"/>
        <v>#DIV/0!</v>
      </c>
    </row>
    <row r="665" spans="1:6" x14ac:dyDescent="0.25">
      <c r="A665" s="85">
        <v>3227</v>
      </c>
      <c r="B665" s="81" t="s">
        <v>165</v>
      </c>
      <c r="C665" s="62">
        <v>0</v>
      </c>
      <c r="D665" s="62">
        <v>0</v>
      </c>
      <c r="E665" s="62">
        <v>0</v>
      </c>
      <c r="F665" s="62" t="e">
        <f t="shared" si="10"/>
        <v>#DIV/0!</v>
      </c>
    </row>
    <row r="666" spans="1:6" x14ac:dyDescent="0.25">
      <c r="A666" s="42">
        <v>323</v>
      </c>
      <c r="B666" s="43" t="s">
        <v>55</v>
      </c>
      <c r="C666" s="62">
        <v>0</v>
      </c>
      <c r="D666" s="62">
        <v>0</v>
      </c>
      <c r="E666" s="90">
        <v>0</v>
      </c>
      <c r="F666" s="62" t="e">
        <f t="shared" si="10"/>
        <v>#DIV/0!</v>
      </c>
    </row>
    <row r="667" spans="1:6" ht="15.75" customHeight="1" x14ac:dyDescent="0.25">
      <c r="A667" s="85">
        <v>3231</v>
      </c>
      <c r="B667" s="81" t="s">
        <v>135</v>
      </c>
      <c r="C667" s="62">
        <v>0</v>
      </c>
      <c r="D667" s="62">
        <v>0</v>
      </c>
      <c r="E667" s="62">
        <v>0</v>
      </c>
      <c r="F667" s="62" t="e">
        <f t="shared" si="10"/>
        <v>#DIV/0!</v>
      </c>
    </row>
    <row r="668" spans="1:6" x14ac:dyDescent="0.25">
      <c r="A668" s="85">
        <v>3232</v>
      </c>
      <c r="B668" s="81" t="s">
        <v>136</v>
      </c>
      <c r="C668" s="62">
        <v>0</v>
      </c>
      <c r="D668" s="62">
        <v>0</v>
      </c>
      <c r="E668" s="90">
        <v>0</v>
      </c>
      <c r="F668" s="62" t="e">
        <f t="shared" si="10"/>
        <v>#DIV/0!</v>
      </c>
    </row>
    <row r="669" spans="1:6" x14ac:dyDescent="0.25">
      <c r="A669" s="85">
        <v>3233</v>
      </c>
      <c r="B669" s="81" t="s">
        <v>166</v>
      </c>
      <c r="C669" s="62">
        <v>0</v>
      </c>
      <c r="D669" s="62">
        <v>0</v>
      </c>
      <c r="E669" s="62">
        <v>0</v>
      </c>
      <c r="F669" s="62" t="e">
        <f t="shared" si="10"/>
        <v>#DIV/0!</v>
      </c>
    </row>
    <row r="670" spans="1:6" x14ac:dyDescent="0.25">
      <c r="A670" s="85">
        <v>3234</v>
      </c>
      <c r="B670" s="82" t="s">
        <v>137</v>
      </c>
      <c r="C670" s="62">
        <v>0</v>
      </c>
      <c r="D670" s="62">
        <v>0</v>
      </c>
      <c r="E670" s="90">
        <v>0</v>
      </c>
      <c r="F670" s="62" t="e">
        <f t="shared" si="10"/>
        <v>#DIV/0!</v>
      </c>
    </row>
    <row r="671" spans="1:6" x14ac:dyDescent="0.25">
      <c r="A671" s="85">
        <v>3235</v>
      </c>
      <c r="B671" s="82" t="s">
        <v>152</v>
      </c>
      <c r="C671" s="62">
        <v>0</v>
      </c>
      <c r="D671" s="62">
        <v>0</v>
      </c>
      <c r="E671" s="62">
        <v>0</v>
      </c>
      <c r="F671" s="62" t="e">
        <f t="shared" si="10"/>
        <v>#DIV/0!</v>
      </c>
    </row>
    <row r="672" spans="1:6" x14ac:dyDescent="0.25">
      <c r="A672" s="85">
        <v>3236</v>
      </c>
      <c r="B672" s="82" t="s">
        <v>167</v>
      </c>
      <c r="C672" s="62">
        <v>0</v>
      </c>
      <c r="D672" s="62">
        <v>0</v>
      </c>
      <c r="E672" s="90">
        <v>0</v>
      </c>
      <c r="F672" s="62" t="e">
        <f t="shared" si="10"/>
        <v>#DIV/0!</v>
      </c>
    </row>
    <row r="673" spans="1:6" x14ac:dyDescent="0.25">
      <c r="A673" s="85">
        <v>3237</v>
      </c>
      <c r="B673" s="82" t="s">
        <v>138</v>
      </c>
      <c r="C673" s="62">
        <v>0</v>
      </c>
      <c r="D673" s="62">
        <v>0</v>
      </c>
      <c r="E673" s="62">
        <v>0</v>
      </c>
      <c r="F673" s="62" t="e">
        <f t="shared" si="10"/>
        <v>#DIV/0!</v>
      </c>
    </row>
    <row r="674" spans="1:6" x14ac:dyDescent="0.25">
      <c r="A674" s="85">
        <v>3238</v>
      </c>
      <c r="B674" s="82" t="s">
        <v>139</v>
      </c>
      <c r="C674" s="62">
        <v>0</v>
      </c>
      <c r="D674" s="62">
        <v>0</v>
      </c>
      <c r="E674" s="90">
        <v>0</v>
      </c>
      <c r="F674" s="62" t="e">
        <f t="shared" si="10"/>
        <v>#DIV/0!</v>
      </c>
    </row>
    <row r="675" spans="1:6" x14ac:dyDescent="0.25">
      <c r="A675" s="85">
        <v>3239</v>
      </c>
      <c r="B675" s="82" t="s">
        <v>140</v>
      </c>
      <c r="C675" s="62">
        <v>0</v>
      </c>
      <c r="D675" s="62">
        <v>0</v>
      </c>
      <c r="E675" s="62">
        <v>0</v>
      </c>
      <c r="F675" s="62" t="e">
        <f t="shared" si="10"/>
        <v>#DIV/0!</v>
      </c>
    </row>
    <row r="676" spans="1:6" ht="26.25" x14ac:dyDescent="0.25">
      <c r="A676" s="40">
        <v>4</v>
      </c>
      <c r="B676" s="41" t="s">
        <v>20</v>
      </c>
      <c r="C676" s="62">
        <v>0</v>
      </c>
      <c r="D676" s="62">
        <v>0</v>
      </c>
      <c r="E676" s="90">
        <v>0</v>
      </c>
      <c r="F676" s="62" t="e">
        <f t="shared" si="10"/>
        <v>#DIV/0!</v>
      </c>
    </row>
    <row r="677" spans="1:6" ht="39" x14ac:dyDescent="0.25">
      <c r="A677" s="40">
        <v>42</v>
      </c>
      <c r="B677" s="41" t="s">
        <v>43</v>
      </c>
      <c r="C677" s="62">
        <v>0</v>
      </c>
      <c r="D677" s="62">
        <v>0</v>
      </c>
      <c r="E677" s="62">
        <v>0</v>
      </c>
      <c r="F677" s="62" t="e">
        <f t="shared" si="10"/>
        <v>#DIV/0!</v>
      </c>
    </row>
    <row r="678" spans="1:6" x14ac:dyDescent="0.25">
      <c r="A678" s="42">
        <v>421</v>
      </c>
      <c r="B678" s="43" t="s">
        <v>61</v>
      </c>
      <c r="C678" s="62">
        <v>0</v>
      </c>
      <c r="D678" s="62">
        <v>0</v>
      </c>
      <c r="E678" s="90">
        <v>0</v>
      </c>
      <c r="F678" s="62" t="e">
        <f t="shared" si="10"/>
        <v>#DIV/0!</v>
      </c>
    </row>
    <row r="679" spans="1:6" x14ac:dyDescent="0.25">
      <c r="A679" s="85">
        <v>4212</v>
      </c>
      <c r="B679" s="93" t="s">
        <v>170</v>
      </c>
      <c r="C679" s="62">
        <v>0</v>
      </c>
      <c r="D679" s="62">
        <v>0</v>
      </c>
      <c r="E679" s="62">
        <v>0</v>
      </c>
      <c r="F679" s="62" t="e">
        <f t="shared" si="10"/>
        <v>#DIV/0!</v>
      </c>
    </row>
    <row r="680" spans="1:6" x14ac:dyDescent="0.25">
      <c r="A680" s="42">
        <v>422</v>
      </c>
      <c r="B680" s="43" t="s">
        <v>62</v>
      </c>
      <c r="C680" s="62">
        <v>0</v>
      </c>
      <c r="D680" s="62">
        <v>0</v>
      </c>
      <c r="E680" s="90">
        <v>0</v>
      </c>
      <c r="F680" s="62" t="e">
        <f t="shared" si="10"/>
        <v>#DIV/0!</v>
      </c>
    </row>
    <row r="681" spans="1:6" x14ac:dyDescent="0.25">
      <c r="A681" s="85">
        <v>4221</v>
      </c>
      <c r="B681" s="93" t="s">
        <v>161</v>
      </c>
      <c r="C681" s="62">
        <v>0</v>
      </c>
      <c r="D681" s="62">
        <v>0</v>
      </c>
      <c r="E681" s="62">
        <v>0</v>
      </c>
      <c r="F681" s="62" t="e">
        <f t="shared" si="10"/>
        <v>#DIV/0!</v>
      </c>
    </row>
    <row r="682" spans="1:6" x14ac:dyDescent="0.25">
      <c r="A682" s="85">
        <v>4226</v>
      </c>
      <c r="B682" s="93" t="s">
        <v>162</v>
      </c>
      <c r="C682" s="62">
        <v>0</v>
      </c>
      <c r="D682" s="62">
        <v>0</v>
      </c>
      <c r="E682" s="90">
        <v>0</v>
      </c>
      <c r="F682" s="62" t="e">
        <f t="shared" si="10"/>
        <v>#DIV/0!</v>
      </c>
    </row>
    <row r="683" spans="1:6" ht="23.25" x14ac:dyDescent="0.25">
      <c r="A683" s="85">
        <v>4227</v>
      </c>
      <c r="B683" s="82" t="s">
        <v>156</v>
      </c>
      <c r="C683" s="62">
        <v>0</v>
      </c>
      <c r="D683" s="62">
        <v>0</v>
      </c>
      <c r="E683" s="62">
        <v>0</v>
      </c>
      <c r="F683" s="62" t="e">
        <f t="shared" si="10"/>
        <v>#DIV/0!</v>
      </c>
    </row>
    <row r="684" spans="1:6" ht="26.25" x14ac:dyDescent="0.25">
      <c r="A684" s="42">
        <v>424</v>
      </c>
      <c r="B684" s="43" t="s">
        <v>63</v>
      </c>
      <c r="C684" s="62">
        <v>0</v>
      </c>
      <c r="D684" s="62">
        <v>0</v>
      </c>
      <c r="E684" s="90">
        <v>0</v>
      </c>
      <c r="F684" s="62" t="e">
        <f t="shared" si="10"/>
        <v>#DIV/0!</v>
      </c>
    </row>
    <row r="685" spans="1:6" x14ac:dyDescent="0.25">
      <c r="A685" s="85">
        <v>4241</v>
      </c>
      <c r="B685" s="82" t="s">
        <v>169</v>
      </c>
      <c r="C685" s="62">
        <v>0</v>
      </c>
      <c r="D685" s="62">
        <v>0</v>
      </c>
      <c r="E685" s="62">
        <v>0</v>
      </c>
      <c r="F685" s="62" t="e">
        <f t="shared" si="10"/>
        <v>#DIV/0!</v>
      </c>
    </row>
    <row r="686" spans="1:6" x14ac:dyDescent="0.25">
      <c r="B686" s="100" t="s">
        <v>176</v>
      </c>
      <c r="C686" s="99">
        <f>C7+C87+C437</f>
        <v>1212640.1500000001</v>
      </c>
      <c r="D686" s="99">
        <f>D7+D87+D437</f>
        <v>1280140.1500000001</v>
      </c>
      <c r="E686" s="99">
        <f>E7+E87+E437</f>
        <v>710953.07000000007</v>
      </c>
      <c r="F686" s="62">
        <f t="shared" si="10"/>
        <v>55.537127712149328</v>
      </c>
    </row>
    <row r="688" spans="1:6" x14ac:dyDescent="0.25">
      <c r="F688" s="132" t="s">
        <v>186</v>
      </c>
    </row>
    <row r="689" spans="1:6" x14ac:dyDescent="0.25">
      <c r="A689" s="133" t="s">
        <v>187</v>
      </c>
      <c r="B689" s="134"/>
      <c r="F689" s="132"/>
    </row>
    <row r="690" spans="1:6" ht="30" customHeight="1" x14ac:dyDescent="0.25">
      <c r="A690" s="133" t="s">
        <v>188</v>
      </c>
      <c r="B690" s="135"/>
      <c r="F690" s="132"/>
    </row>
    <row r="691" spans="1:6" ht="16.5" customHeight="1" x14ac:dyDescent="0.25">
      <c r="A691" s="133"/>
      <c r="B691" s="136"/>
      <c r="F691" s="132"/>
    </row>
    <row r="692" spans="1:6" x14ac:dyDescent="0.25">
      <c r="A692" s="133" t="s">
        <v>189</v>
      </c>
      <c r="B692" s="134"/>
      <c r="F692" s="132"/>
    </row>
    <row r="695" spans="1:6" x14ac:dyDescent="0.25">
      <c r="A695" s="137" t="s">
        <v>190</v>
      </c>
      <c r="B695" s="137"/>
      <c r="D695" s="137" t="s">
        <v>192</v>
      </c>
      <c r="E695" s="137"/>
    </row>
    <row r="697" spans="1:6" x14ac:dyDescent="0.25">
      <c r="A697" s="137" t="s">
        <v>191</v>
      </c>
      <c r="B697" s="137"/>
      <c r="D697" s="137" t="s">
        <v>193</v>
      </c>
      <c r="E697" s="137"/>
    </row>
    <row r="701" spans="1:6" x14ac:dyDescent="0.25">
      <c r="B701" s="137" t="s">
        <v>194</v>
      </c>
      <c r="C701" s="137"/>
      <c r="D701" s="137"/>
    </row>
    <row r="703" spans="1:6" x14ac:dyDescent="0.25">
      <c r="B703" s="137" t="s">
        <v>195</v>
      </c>
      <c r="C703" s="137"/>
      <c r="D703" s="137"/>
    </row>
  </sheetData>
  <mergeCells count="9">
    <mergeCell ref="B701:D701"/>
    <mergeCell ref="B703:D703"/>
    <mergeCell ref="A3:E3"/>
    <mergeCell ref="A1:F1"/>
    <mergeCell ref="A6:B6"/>
    <mergeCell ref="A695:B695"/>
    <mergeCell ref="A697:B697"/>
    <mergeCell ref="D695:E695"/>
    <mergeCell ref="D697:E697"/>
  </mergeCells>
  <pageMargins left="0.7" right="0.7" top="0.75" bottom="0.75" header="0.3" footer="0.3"/>
  <pageSetup paperSize="9" scale="70" fitToHeight="0" orientation="portrait" r:id="rId1"/>
  <rowBreaks count="12" manualBreakCount="12">
    <brk id="55" max="16383" man="1"/>
    <brk id="86" max="16383" man="1"/>
    <brk id="145" max="16383" man="1"/>
    <brk id="203" max="16383" man="1"/>
    <brk id="261" max="16383" man="1"/>
    <brk id="319" max="16383" man="1"/>
    <brk id="377" max="16383" man="1"/>
    <brk id="436" max="16383" man="1"/>
    <brk id="485" max="16383" man="1"/>
    <brk id="536" max="16383" man="1"/>
    <brk id="604" max="16383" man="1"/>
    <brk id="6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Prihodi i rashodi po izvorima f</vt:lpstr>
      <vt:lpstr>Rashodi prema funkcijskoj kl</vt:lpstr>
      <vt:lpstr>Račun financiranja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Racunovodstvo</cp:lastModifiedBy>
  <cp:lastPrinted>2023-07-14T05:03:04Z</cp:lastPrinted>
  <dcterms:created xsi:type="dcterms:W3CDTF">2022-08-12T12:51:27Z</dcterms:created>
  <dcterms:modified xsi:type="dcterms:W3CDTF">2023-07-14T05:03:27Z</dcterms:modified>
</cp:coreProperties>
</file>