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Racunovodstvo\Desktop\IZVRŠENJE FP 2023\"/>
    </mc:Choice>
  </mc:AlternateContent>
  <xr:revisionPtr revIDLastSave="0" documentId="13_ncr:1_{008E8CBB-FA2E-4929-84FC-5584F5288766}" xr6:coauthVersionLast="47" xr6:coauthVersionMax="47" xr10:uidLastSave="{00000000-0000-0000-0000-000000000000}"/>
  <bookViews>
    <workbookView xWindow="-120" yWindow="-120" windowWidth="29040" windowHeight="15840" firstSheet="2" activeTab="7" xr2:uid="{00000000-000D-0000-FFFF-FFFF00000000}"/>
  </bookViews>
  <sheets>
    <sheet name="SAŽETAK" sheetId="1" r:id="rId1"/>
    <sheet name=" Račun prihoda i rashoda" sheetId="3" r:id="rId2"/>
    <sheet name="Rashodi i prihodi prema izvoru" sheetId="8" r:id="rId3"/>
    <sheet name="Rashodi prema funkcijskoj k " sheetId="11" r:id="rId4"/>
    <sheet name="Račun financiranja " sheetId="9" r:id="rId5"/>
    <sheet name="Račun fin prema izvorima f" sheetId="10" r:id="rId6"/>
    <sheet name="Programska klasifikacija" sheetId="7" r:id="rId7"/>
    <sheet name="List1" sheetId="12" r:id="rId8"/>
  </sheets>
  <definedNames>
    <definedName name="_xlnm.Print_Area" localSheetId="1">' Račun prihoda i rashoda'!$A$1:$L$117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" i="7" l="1"/>
  <c r="I9" i="7"/>
  <c r="I10" i="7"/>
  <c r="I11" i="7"/>
  <c r="I12" i="7"/>
  <c r="I13" i="7"/>
  <c r="I14" i="7"/>
  <c r="I15" i="7"/>
  <c r="I16" i="7"/>
  <c r="I17" i="7"/>
  <c r="H17" i="7" l="1"/>
  <c r="H11" i="7"/>
  <c r="G11" i="7"/>
  <c r="G17" i="7" s="1"/>
  <c r="F17" i="7"/>
  <c r="F11" i="7"/>
  <c r="G58" i="8"/>
  <c r="G105" i="8"/>
  <c r="G87" i="8"/>
  <c r="G72" i="8"/>
  <c r="G60" i="8"/>
  <c r="G6" i="8"/>
  <c r="G8" i="8"/>
  <c r="H114" i="8"/>
  <c r="I70" i="8"/>
  <c r="J24" i="1" l="1"/>
  <c r="H278" i="7" l="1"/>
  <c r="I20" i="7"/>
  <c r="I21" i="7"/>
  <c r="I23" i="7"/>
  <c r="I24" i="7"/>
  <c r="I25" i="7"/>
  <c r="I26" i="7"/>
  <c r="I27" i="7"/>
  <c r="I28" i="7"/>
  <c r="I29" i="7"/>
  <c r="I30" i="7"/>
  <c r="I31" i="7"/>
  <c r="I32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9" i="7"/>
  <c r="I90" i="7"/>
  <c r="I92" i="7"/>
  <c r="I93" i="7"/>
  <c r="I94" i="7"/>
  <c r="I95" i="7"/>
  <c r="I96" i="7"/>
  <c r="I97" i="7"/>
  <c r="I98" i="7"/>
  <c r="I99" i="7"/>
  <c r="I100" i="7"/>
  <c r="I101" i="7"/>
  <c r="I102" i="7"/>
  <c r="I103" i="7"/>
  <c r="I104" i="7"/>
  <c r="I105" i="7"/>
  <c r="I106" i="7"/>
  <c r="I107" i="7"/>
  <c r="I108" i="7"/>
  <c r="I109" i="7"/>
  <c r="I110" i="7"/>
  <c r="I111" i="7"/>
  <c r="I112" i="7"/>
  <c r="I113" i="7"/>
  <c r="I114" i="7"/>
  <c r="I115" i="7"/>
  <c r="I116" i="7"/>
  <c r="I117" i="7"/>
  <c r="I118" i="7"/>
  <c r="I119" i="7"/>
  <c r="I120" i="7"/>
  <c r="I121" i="7"/>
  <c r="I122" i="7"/>
  <c r="I123" i="7"/>
  <c r="I124" i="7"/>
  <c r="I125" i="7"/>
  <c r="I126" i="7"/>
  <c r="I127" i="7"/>
  <c r="I128" i="7"/>
  <c r="I130" i="7"/>
  <c r="I133" i="7"/>
  <c r="I134" i="7"/>
  <c r="I135" i="7"/>
  <c r="I136" i="7"/>
  <c r="I137" i="7"/>
  <c r="I138" i="7"/>
  <c r="I139" i="7"/>
  <c r="I140" i="7"/>
  <c r="I141" i="7"/>
  <c r="I142" i="7"/>
  <c r="I144" i="7"/>
  <c r="I145" i="7"/>
  <c r="I146" i="7"/>
  <c r="I147" i="7"/>
  <c r="I148" i="7"/>
  <c r="I149" i="7"/>
  <c r="I150" i="7"/>
  <c r="I151" i="7"/>
  <c r="I152" i="7"/>
  <c r="I153" i="7"/>
  <c r="I154" i="7"/>
  <c r="I155" i="7"/>
  <c r="I156" i="7"/>
  <c r="I157" i="7"/>
  <c r="I158" i="7"/>
  <c r="I159" i="7"/>
  <c r="I160" i="7"/>
  <c r="I161" i="7"/>
  <c r="I162" i="7"/>
  <c r="I163" i="7"/>
  <c r="I164" i="7"/>
  <c r="I165" i="7"/>
  <c r="I166" i="7"/>
  <c r="I167" i="7"/>
  <c r="I168" i="7"/>
  <c r="I169" i="7"/>
  <c r="I170" i="7"/>
  <c r="I171" i="7"/>
  <c r="I172" i="7"/>
  <c r="I173" i="7"/>
  <c r="I174" i="7"/>
  <c r="I175" i="7"/>
  <c r="I176" i="7"/>
  <c r="I177" i="7"/>
  <c r="I178" i="7"/>
  <c r="I179" i="7"/>
  <c r="I180" i="7"/>
  <c r="I181" i="7"/>
  <c r="I182" i="7"/>
  <c r="I183" i="7"/>
  <c r="I184" i="7"/>
  <c r="I185" i="7"/>
  <c r="I186" i="7"/>
  <c r="I187" i="7"/>
  <c r="I191" i="7"/>
  <c r="I192" i="7"/>
  <c r="I193" i="7"/>
  <c r="I194" i="7"/>
  <c r="I195" i="7"/>
  <c r="I196" i="7"/>
  <c r="I197" i="7"/>
  <c r="I198" i="7"/>
  <c r="I199" i="7"/>
  <c r="I200" i="7"/>
  <c r="I202" i="7"/>
  <c r="I203" i="7"/>
  <c r="I204" i="7"/>
  <c r="I205" i="7"/>
  <c r="I206" i="7"/>
  <c r="I207" i="7"/>
  <c r="I208" i="7"/>
  <c r="I209" i="7"/>
  <c r="I210" i="7"/>
  <c r="I211" i="7"/>
  <c r="I212" i="7"/>
  <c r="I213" i="7"/>
  <c r="I214" i="7"/>
  <c r="I215" i="7"/>
  <c r="I216" i="7"/>
  <c r="I217" i="7"/>
  <c r="I218" i="7"/>
  <c r="I219" i="7"/>
  <c r="I220" i="7"/>
  <c r="I221" i="7"/>
  <c r="I222" i="7"/>
  <c r="I223" i="7"/>
  <c r="I224" i="7"/>
  <c r="I225" i="7"/>
  <c r="I226" i="7"/>
  <c r="I227" i="7"/>
  <c r="I228" i="7"/>
  <c r="I229" i="7"/>
  <c r="I230" i="7"/>
  <c r="I231" i="7"/>
  <c r="I232" i="7"/>
  <c r="I233" i="7"/>
  <c r="I234" i="7"/>
  <c r="I235" i="7"/>
  <c r="I236" i="7"/>
  <c r="I237" i="7"/>
  <c r="I238" i="7"/>
  <c r="I239" i="7"/>
  <c r="I240" i="7"/>
  <c r="I241" i="7"/>
  <c r="I242" i="7"/>
  <c r="I243" i="7"/>
  <c r="I244" i="7"/>
  <c r="I245" i="7"/>
  <c r="I246" i="7"/>
  <c r="I249" i="7"/>
  <c r="I250" i="7"/>
  <c r="I251" i="7"/>
  <c r="I252" i="7"/>
  <c r="I253" i="7"/>
  <c r="I254" i="7"/>
  <c r="I255" i="7"/>
  <c r="I256" i="7"/>
  <c r="I257" i="7"/>
  <c r="I258" i="7"/>
  <c r="I261" i="7"/>
  <c r="I262" i="7"/>
  <c r="I263" i="7"/>
  <c r="I264" i="7"/>
  <c r="I265" i="7"/>
  <c r="I266" i="7"/>
  <c r="I267" i="7"/>
  <c r="I268" i="7"/>
  <c r="I269" i="7"/>
  <c r="I270" i="7"/>
  <c r="I271" i="7"/>
  <c r="I272" i="7"/>
  <c r="I273" i="7"/>
  <c r="I274" i="7"/>
  <c r="I275" i="7"/>
  <c r="I276" i="7"/>
  <c r="I277" i="7"/>
  <c r="I278" i="7"/>
  <c r="I279" i="7"/>
  <c r="I281" i="7"/>
  <c r="I282" i="7"/>
  <c r="I283" i="7"/>
  <c r="I284" i="7"/>
  <c r="I285" i="7"/>
  <c r="I286" i="7"/>
  <c r="I287" i="7"/>
  <c r="I288" i="7"/>
  <c r="I289" i="7"/>
  <c r="I291" i="7"/>
  <c r="I292" i="7"/>
  <c r="I294" i="7"/>
  <c r="I297" i="7"/>
  <c r="I298" i="7"/>
  <c r="I299" i="7"/>
  <c r="I300" i="7"/>
  <c r="I301" i="7"/>
  <c r="I302" i="7"/>
  <c r="I303" i="7"/>
  <c r="I304" i="7"/>
  <c r="I307" i="7"/>
  <c r="I308" i="7"/>
  <c r="I309" i="7"/>
  <c r="I310" i="7"/>
  <c r="I311" i="7"/>
  <c r="I312" i="7"/>
  <c r="I313" i="7"/>
  <c r="I314" i="7"/>
  <c r="I315" i="7"/>
  <c r="I316" i="7"/>
  <c r="I318" i="7"/>
  <c r="I319" i="7"/>
  <c r="I320" i="7"/>
  <c r="I321" i="7"/>
  <c r="I322" i="7"/>
  <c r="I323" i="7"/>
  <c r="I324" i="7"/>
  <c r="I325" i="7"/>
  <c r="I326" i="7"/>
  <c r="I327" i="7"/>
  <c r="I328" i="7"/>
  <c r="I329" i="7"/>
  <c r="I330" i="7"/>
  <c r="I331" i="7"/>
  <c r="I332" i="7"/>
  <c r="I333" i="7"/>
  <c r="I334" i="7"/>
  <c r="I335" i="7"/>
  <c r="I336" i="7"/>
  <c r="I337" i="7"/>
  <c r="I338" i="7"/>
  <c r="I339" i="7"/>
  <c r="I340" i="7"/>
  <c r="I341" i="7"/>
  <c r="I342" i="7"/>
  <c r="I343" i="7"/>
  <c r="I344" i="7"/>
  <c r="I345" i="7"/>
  <c r="I346" i="7"/>
  <c r="I347" i="7"/>
  <c r="I348" i="7"/>
  <c r="I349" i="7"/>
  <c r="I350" i="7"/>
  <c r="I351" i="7"/>
  <c r="I352" i="7"/>
  <c r="I353" i="7"/>
  <c r="I354" i="7"/>
  <c r="I355" i="7"/>
  <c r="I356" i="7"/>
  <c r="I357" i="7"/>
  <c r="I358" i="7"/>
  <c r="I359" i="7"/>
  <c r="I360" i="7"/>
  <c r="I361" i="7"/>
  <c r="I362" i="7"/>
  <c r="I363" i="7"/>
  <c r="I368" i="7"/>
  <c r="I369" i="7"/>
  <c r="I370" i="7"/>
  <c r="I371" i="7"/>
  <c r="I372" i="7"/>
  <c r="I374" i="7"/>
  <c r="I375" i="7"/>
  <c r="I378" i="7"/>
  <c r="I379" i="7"/>
  <c r="I380" i="7"/>
  <c r="I382" i="7"/>
  <c r="I383" i="7"/>
  <c r="I384" i="7"/>
  <c r="I385" i="7"/>
  <c r="I386" i="7"/>
  <c r="I387" i="7"/>
  <c r="I389" i="7"/>
  <c r="I390" i="7"/>
  <c r="I391" i="7"/>
  <c r="I392" i="7"/>
  <c r="I393" i="7"/>
  <c r="I394" i="7"/>
  <c r="I395" i="7"/>
  <c r="I396" i="7"/>
  <c r="I397" i="7"/>
  <c r="I398" i="7"/>
  <c r="I399" i="7"/>
  <c r="I401" i="7"/>
  <c r="I402" i="7"/>
  <c r="I403" i="7"/>
  <c r="I404" i="7"/>
  <c r="I405" i="7"/>
  <c r="I406" i="7"/>
  <c r="I407" i="7"/>
  <c r="I408" i="7"/>
  <c r="I409" i="7"/>
  <c r="I410" i="7"/>
  <c r="I411" i="7"/>
  <c r="I412" i="7"/>
  <c r="I413" i="7"/>
  <c r="I414" i="7"/>
  <c r="I415" i="7"/>
  <c r="I416" i="7"/>
  <c r="I417" i="7"/>
  <c r="I418" i="7"/>
  <c r="I419" i="7"/>
  <c r="I420" i="7"/>
  <c r="I421" i="7"/>
  <c r="I422" i="7"/>
  <c r="I423" i="7"/>
  <c r="I424" i="7"/>
  <c r="I427" i="7"/>
  <c r="I428" i="7"/>
  <c r="I429" i="7"/>
  <c r="I430" i="7"/>
  <c r="I431" i="7"/>
  <c r="I432" i="7"/>
  <c r="I433" i="7"/>
  <c r="I434" i="7"/>
  <c r="I435" i="7"/>
  <c r="I436" i="7"/>
  <c r="I438" i="7"/>
  <c r="I439" i="7"/>
  <c r="I440" i="7"/>
  <c r="I441" i="7"/>
  <c r="I443" i="7"/>
  <c r="I444" i="7"/>
  <c r="I445" i="7"/>
  <c r="I446" i="7"/>
  <c r="I448" i="7"/>
  <c r="I450" i="7"/>
  <c r="I451" i="7"/>
  <c r="I452" i="7"/>
  <c r="I453" i="7"/>
  <c r="I454" i="7"/>
  <c r="I455" i="7"/>
  <c r="I456" i="7"/>
  <c r="I457" i="7"/>
  <c r="I458" i="7"/>
  <c r="I459" i="7"/>
  <c r="I460" i="7"/>
  <c r="I461" i="7"/>
  <c r="I462" i="7"/>
  <c r="I463" i="7"/>
  <c r="I464" i="7"/>
  <c r="I465" i="7"/>
  <c r="I466" i="7"/>
  <c r="I467" i="7"/>
  <c r="I468" i="7"/>
  <c r="I469" i="7"/>
  <c r="I470" i="7"/>
  <c r="I471" i="7"/>
  <c r="I472" i="7"/>
  <c r="I473" i="7"/>
  <c r="I474" i="7"/>
  <c r="I475" i="7"/>
  <c r="I476" i="7"/>
  <c r="I477" i="7"/>
  <c r="I478" i="7"/>
  <c r="I479" i="7"/>
  <c r="I480" i="7"/>
  <c r="I481" i="7"/>
  <c r="I482" i="7"/>
  <c r="I487" i="7"/>
  <c r="I488" i="7"/>
  <c r="I489" i="7"/>
  <c r="I490" i="7"/>
  <c r="I491" i="7"/>
  <c r="I492" i="7"/>
  <c r="I493" i="7"/>
  <c r="I494" i="7"/>
  <c r="I498" i="7"/>
  <c r="I499" i="7"/>
  <c r="I501" i="7"/>
  <c r="I502" i="7"/>
  <c r="I504" i="7"/>
  <c r="I505" i="7"/>
  <c r="I506" i="7"/>
  <c r="I509" i="7"/>
  <c r="I510" i="7"/>
  <c r="I511" i="7"/>
  <c r="I512" i="7"/>
  <c r="I513" i="7"/>
  <c r="I514" i="7"/>
  <c r="I515" i="7"/>
  <c r="I516" i="7"/>
  <c r="I517" i="7"/>
  <c r="I518" i="7"/>
  <c r="I520" i="7"/>
  <c r="I521" i="7"/>
  <c r="I523" i="7"/>
  <c r="I524" i="7"/>
  <c r="I525" i="7"/>
  <c r="I527" i="7"/>
  <c r="I528" i="7"/>
  <c r="I529" i="7"/>
  <c r="I530" i="7"/>
  <c r="I531" i="7"/>
  <c r="I532" i="7"/>
  <c r="I533" i="7"/>
  <c r="I534" i="7"/>
  <c r="I535" i="7"/>
  <c r="I536" i="7"/>
  <c r="I537" i="7"/>
  <c r="I538" i="7"/>
  <c r="I539" i="7"/>
  <c r="I540" i="7"/>
  <c r="I541" i="7"/>
  <c r="I545" i="7"/>
  <c r="I546" i="7"/>
  <c r="I547" i="7"/>
  <c r="I548" i="7"/>
  <c r="I549" i="7"/>
  <c r="I550" i="7"/>
  <c r="I551" i="7"/>
  <c r="I552" i="7"/>
  <c r="I553" i="7"/>
  <c r="I554" i="7"/>
  <c r="I556" i="7"/>
  <c r="I557" i="7"/>
  <c r="I558" i="7"/>
  <c r="I559" i="7"/>
  <c r="I560" i="7"/>
  <c r="I561" i="7"/>
  <c r="I562" i="7"/>
  <c r="I563" i="7"/>
  <c r="I564" i="7"/>
  <c r="I565" i="7"/>
  <c r="I566" i="7"/>
  <c r="I567" i="7"/>
  <c r="I568" i="7"/>
  <c r="I569" i="7"/>
  <c r="I570" i="7"/>
  <c r="I571" i="7"/>
  <c r="I572" i="7"/>
  <c r="I573" i="7"/>
  <c r="I574" i="7"/>
  <c r="I575" i="7"/>
  <c r="I576" i="7"/>
  <c r="I577" i="7"/>
  <c r="I578" i="7"/>
  <c r="I579" i="7"/>
  <c r="I580" i="7"/>
  <c r="I581" i="7"/>
  <c r="I582" i="7"/>
  <c r="I583" i="7"/>
  <c r="I584" i="7"/>
  <c r="I585" i="7"/>
  <c r="I586" i="7"/>
  <c r="I587" i="7"/>
  <c r="I588" i="7"/>
  <c r="I589" i="7"/>
  <c r="I590" i="7"/>
  <c r="I591" i="7"/>
  <c r="I592" i="7"/>
  <c r="I593" i="7"/>
  <c r="I594" i="7"/>
  <c r="I595" i="7"/>
  <c r="I596" i="7"/>
  <c r="I597" i="7"/>
  <c r="I598" i="7"/>
  <c r="I599" i="7"/>
  <c r="I600" i="7"/>
  <c r="I601" i="7"/>
  <c r="I602" i="7"/>
  <c r="I607" i="7"/>
  <c r="I608" i="7"/>
  <c r="I609" i="7"/>
  <c r="I610" i="7"/>
  <c r="I611" i="7"/>
  <c r="I612" i="7"/>
  <c r="I613" i="7"/>
  <c r="I614" i="7"/>
  <c r="I615" i="7"/>
  <c r="I616" i="7"/>
  <c r="I617" i="7"/>
  <c r="I618" i="7"/>
  <c r="I619" i="7"/>
  <c r="I620" i="7"/>
  <c r="I621" i="7"/>
  <c r="I622" i="7"/>
  <c r="I623" i="7"/>
  <c r="I624" i="7"/>
  <c r="I625" i="7"/>
  <c r="I626" i="7"/>
  <c r="I627" i="7"/>
  <c r="I628" i="7"/>
  <c r="I629" i="7"/>
  <c r="I630" i="7"/>
  <c r="I631" i="7"/>
  <c r="I632" i="7"/>
  <c r="I633" i="7"/>
  <c r="I634" i="7"/>
  <c r="I635" i="7"/>
  <c r="I636" i="7"/>
  <c r="I637" i="7"/>
  <c r="I638" i="7"/>
  <c r="I639" i="7"/>
  <c r="I640" i="7"/>
  <c r="I641" i="7"/>
  <c r="I642" i="7"/>
  <c r="I643" i="7"/>
  <c r="I644" i="7"/>
  <c r="I645" i="7"/>
  <c r="I646" i="7"/>
  <c r="I647" i="7"/>
  <c r="I648" i="7"/>
  <c r="I649" i="7"/>
  <c r="I650" i="7"/>
  <c r="I651" i="7"/>
  <c r="I652" i="7"/>
  <c r="I653" i="7"/>
  <c r="I654" i="7"/>
  <c r="I655" i="7"/>
  <c r="I656" i="7"/>
  <c r="I657" i="7"/>
  <c r="I658" i="7"/>
  <c r="I659" i="7"/>
  <c r="I660" i="7"/>
  <c r="I661" i="7"/>
  <c r="I662" i="7"/>
  <c r="I663" i="7"/>
  <c r="I664" i="7"/>
  <c r="I665" i="7"/>
  <c r="I666" i="7"/>
  <c r="I667" i="7"/>
  <c r="I668" i="7"/>
  <c r="I669" i="7"/>
  <c r="I670" i="7"/>
  <c r="I671" i="7"/>
  <c r="I672" i="7"/>
  <c r="I673" i="7"/>
  <c r="I674" i="7"/>
  <c r="I675" i="7"/>
  <c r="I676" i="7"/>
  <c r="I677" i="7"/>
  <c r="I678" i="7"/>
  <c r="I679" i="7"/>
  <c r="I680" i="7"/>
  <c r="I681" i="7"/>
  <c r="I682" i="7"/>
  <c r="I683" i="7"/>
  <c r="I684" i="7"/>
  <c r="I685" i="7"/>
  <c r="I686" i="7"/>
  <c r="I687" i="7"/>
  <c r="I688" i="7"/>
  <c r="I689" i="7"/>
  <c r="I690" i="7"/>
  <c r="I691" i="7"/>
  <c r="I692" i="7"/>
  <c r="I693" i="7"/>
  <c r="I694" i="7"/>
  <c r="I695" i="7"/>
  <c r="I696" i="7"/>
  <c r="I697" i="7"/>
  <c r="I698" i="7"/>
  <c r="I699" i="7"/>
  <c r="I700" i="7"/>
  <c r="I701" i="7"/>
  <c r="I702" i="7"/>
  <c r="I703" i="7"/>
  <c r="I704" i="7"/>
  <c r="I705" i="7"/>
  <c r="I706" i="7"/>
  <c r="I707" i="7"/>
  <c r="I708" i="7"/>
  <c r="I709" i="7"/>
  <c r="I710" i="7"/>
  <c r="I711" i="7"/>
  <c r="I712" i="7"/>
  <c r="I713" i="7"/>
  <c r="I714" i="7"/>
  <c r="I715" i="7"/>
  <c r="I716" i="7"/>
  <c r="I717" i="7"/>
  <c r="I718" i="7"/>
  <c r="I719" i="7"/>
  <c r="I720" i="7"/>
  <c r="I721" i="7"/>
  <c r="I722" i="7"/>
  <c r="I723" i="7"/>
  <c r="I724" i="7"/>
  <c r="I725" i="7"/>
  <c r="I726" i="7"/>
  <c r="I727" i="7"/>
  <c r="I728" i="7"/>
  <c r="I729" i="7"/>
  <c r="I730" i="7"/>
  <c r="I731" i="7"/>
  <c r="I732" i="7"/>
  <c r="I733" i="7"/>
  <c r="I734" i="7"/>
  <c r="I735" i="7"/>
  <c r="I736" i="7"/>
  <c r="I737" i="7"/>
  <c r="I738" i="7"/>
  <c r="I739" i="7"/>
  <c r="I740" i="7"/>
  <c r="I741" i="7"/>
  <c r="I742" i="7"/>
  <c r="I743" i="7"/>
  <c r="I744" i="7"/>
  <c r="I745" i="7"/>
  <c r="I746" i="7"/>
  <c r="I747" i="7"/>
  <c r="I748" i="7"/>
  <c r="I749" i="7"/>
  <c r="I750" i="7"/>
  <c r="I751" i="7"/>
  <c r="I752" i="7"/>
  <c r="I753" i="7"/>
  <c r="I754" i="7"/>
  <c r="I755" i="7"/>
  <c r="I756" i="7"/>
  <c r="I757" i="7"/>
  <c r="I758" i="7"/>
  <c r="I759" i="7"/>
  <c r="L106" i="3"/>
  <c r="L89" i="3"/>
  <c r="H9" i="8"/>
  <c r="I9" i="8"/>
  <c r="H10" i="8"/>
  <c r="I10" i="8"/>
  <c r="H11" i="8"/>
  <c r="I11" i="8"/>
  <c r="H12" i="8"/>
  <c r="I12" i="8"/>
  <c r="I16" i="8"/>
  <c r="H18" i="8"/>
  <c r="I18" i="8"/>
  <c r="H19" i="8"/>
  <c r="I19" i="8"/>
  <c r="H20" i="8"/>
  <c r="I20" i="8"/>
  <c r="I21" i="8"/>
  <c r="I22" i="8"/>
  <c r="I23" i="8"/>
  <c r="H24" i="8"/>
  <c r="I24" i="8"/>
  <c r="H27" i="8"/>
  <c r="I27" i="8"/>
  <c r="H28" i="8"/>
  <c r="I28" i="8"/>
  <c r="H29" i="8"/>
  <c r="I29" i="8"/>
  <c r="H30" i="8"/>
  <c r="H33" i="8"/>
  <c r="I33" i="8"/>
  <c r="H34" i="8"/>
  <c r="I34" i="8"/>
  <c r="H35" i="8"/>
  <c r="I35" i="8"/>
  <c r="I36" i="8"/>
  <c r="I38" i="8"/>
  <c r="H39" i="8"/>
  <c r="I39" i="8"/>
  <c r="H40" i="8"/>
  <c r="I40" i="8"/>
  <c r="H41" i="8"/>
  <c r="I41" i="8"/>
  <c r="H42" i="8"/>
  <c r="H47" i="8"/>
  <c r="I47" i="8"/>
  <c r="I48" i="8"/>
  <c r="I49" i="8"/>
  <c r="H50" i="8"/>
  <c r="I50" i="8"/>
  <c r="H53" i="8"/>
  <c r="I53" i="8"/>
  <c r="H54" i="8"/>
  <c r="I54" i="8"/>
  <c r="H55" i="8"/>
  <c r="I55" i="8"/>
  <c r="H56" i="8"/>
  <c r="I56" i="8"/>
  <c r="H64" i="8"/>
  <c r="I64" i="8"/>
  <c r="H65" i="8"/>
  <c r="I65" i="8"/>
  <c r="I66" i="8"/>
  <c r="I75" i="8"/>
  <c r="H76" i="8"/>
  <c r="I76" i="8"/>
  <c r="H77" i="8"/>
  <c r="I77" i="8"/>
  <c r="I78" i="8"/>
  <c r="I79" i="8"/>
  <c r="H81" i="8"/>
  <c r="I81" i="8"/>
  <c r="H82" i="8"/>
  <c r="I82" i="8"/>
  <c r="H83" i="8"/>
  <c r="I83" i="8"/>
  <c r="H84" i="8"/>
  <c r="I84" i="8"/>
  <c r="I85" i="8"/>
  <c r="I89" i="8"/>
  <c r="H90" i="8"/>
  <c r="I90" i="8"/>
  <c r="I91" i="8"/>
  <c r="H92" i="8"/>
  <c r="I92" i="8"/>
  <c r="I93" i="8"/>
  <c r="H94" i="8"/>
  <c r="I94" i="8"/>
  <c r="H96" i="8"/>
  <c r="I96" i="8"/>
  <c r="H97" i="8"/>
  <c r="I98" i="8"/>
  <c r="I99" i="8"/>
  <c r="H100" i="8"/>
  <c r="I100" i="8"/>
  <c r="H101" i="8"/>
  <c r="I101" i="8"/>
  <c r="H103" i="8"/>
  <c r="I103" i="8"/>
  <c r="H104" i="8"/>
  <c r="I104" i="8"/>
  <c r="I107" i="8"/>
  <c r="H108" i="8"/>
  <c r="I108" i="8"/>
  <c r="H109" i="8"/>
  <c r="I109" i="8"/>
  <c r="H111" i="8"/>
  <c r="I111" i="8"/>
  <c r="H112" i="8"/>
  <c r="I112" i="8"/>
  <c r="I113" i="8"/>
  <c r="H118" i="8"/>
  <c r="I118" i="8"/>
  <c r="H119" i="8"/>
  <c r="I119" i="8"/>
  <c r="H120" i="8"/>
  <c r="I120" i="8"/>
  <c r="H121" i="8"/>
  <c r="I121" i="8"/>
  <c r="G62" i="8"/>
  <c r="G68" i="8"/>
  <c r="G69" i="8"/>
  <c r="G107" i="8"/>
  <c r="G106" i="8" s="1"/>
  <c r="I105" i="8" s="1"/>
  <c r="G116" i="8"/>
  <c r="H116" i="8" s="1"/>
  <c r="G117" i="8"/>
  <c r="H117" i="8" s="1"/>
  <c r="G99" i="8"/>
  <c r="H99" i="8" s="1"/>
  <c r="G89" i="8"/>
  <c r="H89" i="8" s="1"/>
  <c r="G74" i="8"/>
  <c r="G46" i="8"/>
  <c r="G45" i="8" s="1"/>
  <c r="G44" i="8" s="1"/>
  <c r="G52" i="8"/>
  <c r="G14" i="8"/>
  <c r="I14" i="8" s="1"/>
  <c r="G32" i="8"/>
  <c r="G26" i="8"/>
  <c r="I26" i="8" s="1"/>
  <c r="G15" i="8"/>
  <c r="H8" i="8"/>
  <c r="F58" i="8"/>
  <c r="D107" i="8"/>
  <c r="D106" i="8" s="1"/>
  <c r="D105" i="8" s="1"/>
  <c r="E105" i="8"/>
  <c r="D99" i="8"/>
  <c r="D98" i="8" s="1"/>
  <c r="H98" i="8" s="1"/>
  <c r="E98" i="8"/>
  <c r="D88" i="8"/>
  <c r="D87" i="8" s="1"/>
  <c r="E87" i="8"/>
  <c r="E81" i="8"/>
  <c r="D74" i="8"/>
  <c r="D73" i="8" s="1"/>
  <c r="E72" i="8"/>
  <c r="D117" i="8"/>
  <c r="D116" i="8" s="1"/>
  <c r="E116" i="8"/>
  <c r="D62" i="8"/>
  <c r="D61" i="8" s="1"/>
  <c r="D60" i="8" s="1"/>
  <c r="E60" i="8"/>
  <c r="E6" i="8"/>
  <c r="D44" i="8"/>
  <c r="D38" i="8"/>
  <c r="H38" i="8" s="1"/>
  <c r="D32" i="8"/>
  <c r="D26" i="8"/>
  <c r="D16" i="8"/>
  <c r="D15" i="8" s="1"/>
  <c r="D14" i="8" s="1"/>
  <c r="D52" i="8"/>
  <c r="D8" i="8"/>
  <c r="H52" i="8" l="1"/>
  <c r="H105" i="8"/>
  <c r="G67" i="8"/>
  <c r="H74" i="8"/>
  <c r="G73" i="8"/>
  <c r="H72" i="8" s="1"/>
  <c r="H62" i="8"/>
  <c r="H15" i="8"/>
  <c r="I116" i="8"/>
  <c r="I8" i="8"/>
  <c r="H32" i="8"/>
  <c r="H26" i="8"/>
  <c r="H14" i="8"/>
  <c r="H67" i="8"/>
  <c r="I67" i="8"/>
  <c r="G88" i="8"/>
  <c r="G61" i="8"/>
  <c r="H107" i="8"/>
  <c r="I68" i="8"/>
  <c r="I106" i="8"/>
  <c r="H68" i="8"/>
  <c r="I62" i="8"/>
  <c r="I52" i="8"/>
  <c r="H46" i="8"/>
  <c r="H16" i="8"/>
  <c r="H44" i="8"/>
  <c r="I117" i="8"/>
  <c r="H106" i="8"/>
  <c r="I74" i="8"/>
  <c r="I32" i="8"/>
  <c r="I15" i="8"/>
  <c r="H45" i="8"/>
  <c r="I44" i="8"/>
  <c r="I46" i="8"/>
  <c r="I45" i="8"/>
  <c r="E58" i="8"/>
  <c r="D58" i="8"/>
  <c r="D6" i="8"/>
  <c r="H73" i="8" l="1"/>
  <c r="I72" i="8"/>
  <c r="I73" i="8"/>
  <c r="I61" i="8"/>
  <c r="H61" i="8"/>
  <c r="I88" i="8"/>
  <c r="H88" i="8"/>
  <c r="H6" i="8"/>
  <c r="I6" i="8"/>
  <c r="L24" i="1"/>
  <c r="J15" i="1"/>
  <c r="L114" i="3"/>
  <c r="K114" i="3"/>
  <c r="L117" i="3"/>
  <c r="K117" i="3"/>
  <c r="L116" i="3"/>
  <c r="K116" i="3"/>
  <c r="L115" i="3"/>
  <c r="K115" i="3"/>
  <c r="K41" i="3"/>
  <c r="L41" i="3"/>
  <c r="K42" i="3"/>
  <c r="L42" i="3"/>
  <c r="K43" i="3"/>
  <c r="L43" i="3"/>
  <c r="K44" i="3"/>
  <c r="L44" i="3"/>
  <c r="G15" i="1"/>
  <c r="H19" i="7"/>
  <c r="I19" i="7" s="1"/>
  <c r="H606" i="7"/>
  <c r="H555" i="7"/>
  <c r="I555" i="7" s="1"/>
  <c r="H486" i="7"/>
  <c r="I486" i="7" s="1"/>
  <c r="H508" i="7"/>
  <c r="H497" i="7"/>
  <c r="H526" i="7"/>
  <c r="I526" i="7" s="1"/>
  <c r="H522" i="7"/>
  <c r="H503" i="7"/>
  <c r="H449" i="7"/>
  <c r="I449" i="7" s="1"/>
  <c r="H447" i="7"/>
  <c r="H400" i="7"/>
  <c r="I400" i="7" s="1"/>
  <c r="H388" i="7"/>
  <c r="I388" i="7" s="1"/>
  <c r="H381" i="7"/>
  <c r="I381" i="7" s="1"/>
  <c r="H377" i="7"/>
  <c r="I377" i="7" s="1"/>
  <c r="H373" i="7"/>
  <c r="I373" i="7" s="1"/>
  <c r="H367" i="7"/>
  <c r="I367" i="7" s="1"/>
  <c r="H317" i="7"/>
  <c r="H293" i="7"/>
  <c r="I293" i="7" s="1"/>
  <c r="H290" i="7"/>
  <c r="I290" i="7" s="1"/>
  <c r="H280" i="7"/>
  <c r="I280" i="7" s="1"/>
  <c r="H260" i="7"/>
  <c r="I260" i="7" s="1"/>
  <c r="H296" i="7"/>
  <c r="H201" i="7"/>
  <c r="H143" i="7"/>
  <c r="H91" i="7"/>
  <c r="I91" i="7" s="1"/>
  <c r="H33" i="7"/>
  <c r="H48" i="3"/>
  <c r="H10" i="3"/>
  <c r="H15" i="1"/>
  <c r="L23" i="1"/>
  <c r="K23" i="1"/>
  <c r="L22" i="1"/>
  <c r="K22" i="1"/>
  <c r="L21" i="1"/>
  <c r="K21" i="1"/>
  <c r="L20" i="1"/>
  <c r="K20" i="1"/>
  <c r="L15" i="1"/>
  <c r="I15" i="1"/>
  <c r="L14" i="1"/>
  <c r="K14" i="1"/>
  <c r="L13" i="1"/>
  <c r="K13" i="1"/>
  <c r="L12" i="1"/>
  <c r="K12" i="1"/>
  <c r="J12" i="1"/>
  <c r="G12" i="1"/>
  <c r="L11" i="1"/>
  <c r="K11" i="1"/>
  <c r="L10" i="1"/>
  <c r="K10" i="1"/>
  <c r="L9" i="1"/>
  <c r="K9" i="1"/>
  <c r="J9" i="1"/>
  <c r="G9" i="1"/>
  <c r="L111" i="3"/>
  <c r="L110" i="3"/>
  <c r="L109" i="3"/>
  <c r="L108" i="3"/>
  <c r="K108" i="3"/>
  <c r="L107" i="3"/>
  <c r="K107" i="3"/>
  <c r="G106" i="3"/>
  <c r="K106" i="3" s="1"/>
  <c r="L104" i="3"/>
  <c r="L103" i="3"/>
  <c r="L100" i="3"/>
  <c r="J99" i="3"/>
  <c r="L99" i="3" s="1"/>
  <c r="L98" i="3"/>
  <c r="L97" i="3"/>
  <c r="G97" i="3"/>
  <c r="G96" i="3" s="1"/>
  <c r="L96" i="3"/>
  <c r="L94" i="3"/>
  <c r="G94" i="3"/>
  <c r="G93" i="3" s="1"/>
  <c r="L93" i="3"/>
  <c r="L92" i="3"/>
  <c r="L91" i="3"/>
  <c r="G91" i="3"/>
  <c r="K91" i="3" s="1"/>
  <c r="G89" i="3"/>
  <c r="K89" i="3" s="1"/>
  <c r="L88" i="3"/>
  <c r="L87" i="3"/>
  <c r="G87" i="3"/>
  <c r="K87" i="3" s="1"/>
  <c r="L86" i="3"/>
  <c r="G86" i="3"/>
  <c r="K86" i="3" s="1"/>
  <c r="L85" i="3"/>
  <c r="K85" i="3"/>
  <c r="L84" i="3"/>
  <c r="L83" i="3"/>
  <c r="K83" i="3"/>
  <c r="L82" i="3"/>
  <c r="G82" i="3"/>
  <c r="K82" i="3" s="1"/>
  <c r="L81" i="3"/>
  <c r="G81" i="3"/>
  <c r="K81" i="3" s="1"/>
  <c r="L80" i="3"/>
  <c r="K80" i="3"/>
  <c r="L79" i="3"/>
  <c r="G79" i="3"/>
  <c r="K79" i="3" s="1"/>
  <c r="L78" i="3"/>
  <c r="L77" i="3"/>
  <c r="K77" i="3"/>
  <c r="L76" i="3"/>
  <c r="K76" i="3"/>
  <c r="L75" i="3"/>
  <c r="K75" i="3"/>
  <c r="L74" i="3"/>
  <c r="G74" i="3"/>
  <c r="K74" i="3" s="1"/>
  <c r="L73" i="3"/>
  <c r="G73" i="3"/>
  <c r="L72" i="3"/>
  <c r="K71" i="3"/>
  <c r="L70" i="3"/>
  <c r="G70" i="3"/>
  <c r="K70" i="3" s="1"/>
  <c r="L69" i="3"/>
  <c r="K69" i="3"/>
  <c r="L68" i="3"/>
  <c r="G68" i="3"/>
  <c r="K68" i="3" s="1"/>
  <c r="L67" i="3"/>
  <c r="G67" i="3"/>
  <c r="K67" i="3" s="1"/>
  <c r="L66" i="3"/>
  <c r="G66" i="3"/>
  <c r="L65" i="3"/>
  <c r="L64" i="3"/>
  <c r="K64" i="3"/>
  <c r="L63" i="3"/>
  <c r="G63" i="3"/>
  <c r="K63" i="3" s="1"/>
  <c r="L62" i="3"/>
  <c r="G62" i="3"/>
  <c r="L61" i="3"/>
  <c r="L60" i="3"/>
  <c r="L58" i="3"/>
  <c r="K58" i="3"/>
  <c r="L57" i="3"/>
  <c r="G57" i="3"/>
  <c r="K57" i="3" s="1"/>
  <c r="L56" i="3"/>
  <c r="K56" i="3"/>
  <c r="L55" i="3"/>
  <c r="G55" i="3"/>
  <c r="K55" i="3" s="1"/>
  <c r="L52" i="3"/>
  <c r="K52" i="3"/>
  <c r="L51" i="3"/>
  <c r="G51" i="3"/>
  <c r="L50" i="3"/>
  <c r="J49" i="3"/>
  <c r="I48" i="3"/>
  <c r="L40" i="3"/>
  <c r="L39" i="3"/>
  <c r="L38" i="3"/>
  <c r="L37" i="3"/>
  <c r="L36" i="3"/>
  <c r="K36" i="3"/>
  <c r="L35" i="3"/>
  <c r="K35" i="3"/>
  <c r="L34" i="3"/>
  <c r="K34" i="3"/>
  <c r="L33" i="3"/>
  <c r="K33" i="3"/>
  <c r="L32" i="3"/>
  <c r="K32" i="3"/>
  <c r="L31" i="3"/>
  <c r="G31" i="3"/>
  <c r="K31" i="3" s="1"/>
  <c r="L30" i="3"/>
  <c r="L28" i="3"/>
  <c r="K28" i="3"/>
  <c r="L27" i="3"/>
  <c r="K27" i="3"/>
  <c r="L26" i="3"/>
  <c r="L25" i="3"/>
  <c r="L24" i="3"/>
  <c r="G24" i="3"/>
  <c r="K24" i="3" s="1"/>
  <c r="L23" i="3"/>
  <c r="K23" i="3"/>
  <c r="L22" i="3"/>
  <c r="K22" i="3"/>
  <c r="L21" i="3"/>
  <c r="K21" i="3"/>
  <c r="L20" i="3"/>
  <c r="G20" i="3"/>
  <c r="K20" i="3" s="1"/>
  <c r="L19" i="3"/>
  <c r="K19" i="3"/>
  <c r="L18" i="3"/>
  <c r="K18" i="3"/>
  <c r="L17" i="3"/>
  <c r="K17" i="3"/>
  <c r="L16" i="3"/>
  <c r="K16" i="3"/>
  <c r="L15" i="3"/>
  <c r="K15" i="3"/>
  <c r="L14" i="3"/>
  <c r="K14" i="3"/>
  <c r="L13" i="3"/>
  <c r="G13" i="3"/>
  <c r="K13" i="3" s="1"/>
  <c r="L12" i="3"/>
  <c r="J11" i="3"/>
  <c r="I10" i="3"/>
  <c r="H11" i="11"/>
  <c r="H10" i="11"/>
  <c r="H9" i="11"/>
  <c r="G9" i="11"/>
  <c r="H8" i="11"/>
  <c r="G8" i="11"/>
  <c r="F7" i="11"/>
  <c r="H7" i="11" s="1"/>
  <c r="F6" i="11"/>
  <c r="G6" i="11" s="1"/>
  <c r="H88" i="7" l="1"/>
  <c r="H442" i="7"/>
  <c r="I442" i="7" s="1"/>
  <c r="I447" i="7"/>
  <c r="H485" i="7"/>
  <c r="I485" i="7" s="1"/>
  <c r="H22" i="7"/>
  <c r="I22" i="7" s="1"/>
  <c r="I33" i="7"/>
  <c r="H306" i="7"/>
  <c r="I317" i="7"/>
  <c r="H132" i="7"/>
  <c r="I143" i="7"/>
  <c r="H500" i="7"/>
  <c r="I500" i="7" s="1"/>
  <c r="I503" i="7"/>
  <c r="H544" i="7"/>
  <c r="H496" i="7"/>
  <c r="I496" i="7" s="1"/>
  <c r="I497" i="7"/>
  <c r="H605" i="7"/>
  <c r="I606" i="7"/>
  <c r="H507" i="7"/>
  <c r="I507" i="7" s="1"/>
  <c r="I508" i="7"/>
  <c r="H190" i="7"/>
  <c r="I201" i="7"/>
  <c r="H519" i="7"/>
  <c r="I519" i="7" s="1"/>
  <c r="I522" i="7"/>
  <c r="H295" i="7"/>
  <c r="I295" i="7" s="1"/>
  <c r="I296" i="7"/>
  <c r="H87" i="8"/>
  <c r="I87" i="8"/>
  <c r="H60" i="8"/>
  <c r="I60" i="8"/>
  <c r="L11" i="3"/>
  <c r="J10" i="3"/>
  <c r="K24" i="1"/>
  <c r="G61" i="3"/>
  <c r="K61" i="3" s="1"/>
  <c r="J48" i="3"/>
  <c r="G50" i="3"/>
  <c r="K50" i="3" s="1"/>
  <c r="L49" i="3"/>
  <c r="G12" i="3"/>
  <c r="K12" i="3" s="1"/>
  <c r="G103" i="3"/>
  <c r="K103" i="3" s="1"/>
  <c r="K51" i="3"/>
  <c r="K62" i="3"/>
  <c r="G65" i="3"/>
  <c r="K65" i="3" s="1"/>
  <c r="K66" i="3"/>
  <c r="G84" i="3"/>
  <c r="K84" i="3" s="1"/>
  <c r="G72" i="3"/>
  <c r="K72" i="3" s="1"/>
  <c r="H376" i="7"/>
  <c r="I376" i="7" s="1"/>
  <c r="H366" i="7"/>
  <c r="I366" i="7" s="1"/>
  <c r="H259" i="7"/>
  <c r="K15" i="1"/>
  <c r="K93" i="3"/>
  <c r="G92" i="3"/>
  <c r="K92" i="3" s="1"/>
  <c r="K94" i="3"/>
  <c r="K73" i="3"/>
  <c r="G30" i="3"/>
  <c r="K30" i="3" s="1"/>
  <c r="K10" i="3"/>
  <c r="H6" i="11"/>
  <c r="G7" i="11"/>
  <c r="H437" i="7" l="1"/>
  <c r="I437" i="7" s="1"/>
  <c r="H604" i="7"/>
  <c r="I605" i="7"/>
  <c r="I544" i="7"/>
  <c r="H543" i="7"/>
  <c r="H305" i="7"/>
  <c r="I305" i="7" s="1"/>
  <c r="I306" i="7"/>
  <c r="H189" i="7"/>
  <c r="I190" i="7"/>
  <c r="H495" i="7"/>
  <c r="H248" i="7"/>
  <c r="I259" i="7"/>
  <c r="H131" i="7"/>
  <c r="I131" i="7" s="1"/>
  <c r="I132" i="7"/>
  <c r="H87" i="7"/>
  <c r="I87" i="7" s="1"/>
  <c r="I88" i="7"/>
  <c r="H58" i="8"/>
  <c r="I58" i="8"/>
  <c r="K48" i="3"/>
  <c r="L48" i="3"/>
  <c r="G100" i="3"/>
  <c r="G99" i="3" s="1"/>
  <c r="K99" i="3" s="1"/>
  <c r="G60" i="3"/>
  <c r="K60" i="3" s="1"/>
  <c r="L10" i="3"/>
  <c r="H365" i="7"/>
  <c r="G11" i="3"/>
  <c r="K11" i="3" s="1"/>
  <c r="H426" i="7" l="1"/>
  <c r="H364" i="7"/>
  <c r="I364" i="7" s="1"/>
  <c r="I365" i="7"/>
  <c r="H425" i="7"/>
  <c r="I425" i="7" s="1"/>
  <c r="I426" i="7"/>
  <c r="H603" i="7"/>
  <c r="I603" i="7" s="1"/>
  <c r="I604" i="7"/>
  <c r="I189" i="7"/>
  <c r="H247" i="7"/>
  <c r="I247" i="7" s="1"/>
  <c r="I248" i="7"/>
  <c r="H484" i="7"/>
  <c r="I495" i="7"/>
  <c r="I543" i="7"/>
  <c r="H542" i="7"/>
  <c r="I542" i="7" s="1"/>
  <c r="K100" i="3"/>
  <c r="G49" i="3"/>
  <c r="K49" i="3" s="1"/>
  <c r="H483" i="7" l="1"/>
  <c r="I483" i="7" s="1"/>
  <c r="I484" i="7"/>
  <c r="H188" i="7" l="1"/>
  <c r="I188" i="7" s="1"/>
  <c r="H129" i="7" l="1"/>
  <c r="I129" i="7" s="1"/>
</calcChain>
</file>

<file path=xl/sharedStrings.xml><?xml version="1.0" encoding="utf-8"?>
<sst xmlns="http://schemas.openxmlformats.org/spreadsheetml/2006/main" count="1137" uniqueCount="233">
  <si>
    <t>PRIHODI UKUPNO</t>
  </si>
  <si>
    <t>RASHODI UKUPNO</t>
  </si>
  <si>
    <t>Prihodi poslovanja</t>
  </si>
  <si>
    <t>Prihodi od prodaje nefinancijske imovine</t>
  </si>
  <si>
    <t>Rashodi poslovanja</t>
  </si>
  <si>
    <t>Rashodi za zaposlene</t>
  </si>
  <si>
    <t>Rashodi za nabavu nefinancijske imovine</t>
  </si>
  <si>
    <t>BROJČANA OZNAKA I NAZIV</t>
  </si>
  <si>
    <t>UKUPNI RASHODI</t>
  </si>
  <si>
    <t>Primici od financijske imovine i zaduživanja</t>
  </si>
  <si>
    <t>Izdaci za financijsku imovinu i otplate zajmova</t>
  </si>
  <si>
    <t>II. POSEBNI DIO</t>
  </si>
  <si>
    <t>I. OPĆI DIO</t>
  </si>
  <si>
    <t>Materijalni rashodi</t>
  </si>
  <si>
    <t>Primici od zaduživanja</t>
  </si>
  <si>
    <t>Izdaci za otplatu glavnice primljenih kredita i zajmova</t>
  </si>
  <si>
    <t>…</t>
  </si>
  <si>
    <t>INDEKS</t>
  </si>
  <si>
    <t xml:space="preserve">IZVJEŠTAJ O PRIHODIMA I RASHODIMA PREMA EKONOMSKOJ KLASIFIKACIJI </t>
  </si>
  <si>
    <t>6=5/2*100</t>
  </si>
  <si>
    <t>7=5/4*100</t>
  </si>
  <si>
    <t>UKUPNI PRIHODI</t>
  </si>
  <si>
    <t>Pomoći iz inozemstva i od subjekata unutar općeg proračuna</t>
  </si>
  <si>
    <t>Prihodi od prodaje proizvoda i robe te pruženih usluga</t>
  </si>
  <si>
    <t>….</t>
  </si>
  <si>
    <t>Prihodi od prodaje proizvedene dugotrajne imovine</t>
  </si>
  <si>
    <t>Plaće (Bruto)</t>
  </si>
  <si>
    <t>Plaće za redovan rad</t>
  </si>
  <si>
    <t>Naknade troškova zaposlenima</t>
  </si>
  <si>
    <t>Službena putovanja</t>
  </si>
  <si>
    <t>31 Vlastiti prihodi</t>
  </si>
  <si>
    <t>3 Vlastiti prihodi</t>
  </si>
  <si>
    <t>21 Doprinosi za mirovinsko osiguranje</t>
  </si>
  <si>
    <t>2 Doprinosi</t>
  </si>
  <si>
    <t>12 Sredstva učešća za pomoći</t>
  </si>
  <si>
    <t>11 Opći prihodi i primici</t>
  </si>
  <si>
    <t>1 Opći prihodi i primici</t>
  </si>
  <si>
    <t>UKUPNO RASHODI</t>
  </si>
  <si>
    <t xml:space="preserve">UKUPNO PRIHODI </t>
  </si>
  <si>
    <t>IZVJEŠTAJ O PRIHODIMA I RASHODIMA PREMA IZVORIMA FINANCIRANJA</t>
  </si>
  <si>
    <t xml:space="preserve">IZVJEŠTAJ RAČUNA FINANCIRANJA PREMA EKONOMSKOJ KLASIFIKACIJI </t>
  </si>
  <si>
    <t>Primljeni krediti i zajmovi od međunarodnih organizacija, institucija i tijela EU te inozemnih vlada</t>
  </si>
  <si>
    <t>Primljeni zajmovi od međunarodnih organizacija</t>
  </si>
  <si>
    <t>Otplata glavnice primljenih kredita i zajmova od međunarodnih organizacija, institucija i tijela EU te inozemnih vlada</t>
  </si>
  <si>
    <t>Otplata glavnice primljenih zajmova od međunarodnih organizacija</t>
  </si>
  <si>
    <t>IZVJEŠTAJ RAČUNA FINANCIRANJA PREMA IZVORIMA FINANCIRANJA</t>
  </si>
  <si>
    <t>UKUPNO PRIMICI</t>
  </si>
  <si>
    <t xml:space="preserve">UKUPNO IZDACI </t>
  </si>
  <si>
    <t>IZVJEŠTAJ O RASHODIMA PREMA FUNKCIJSKOJ KLASIFIKACIJI</t>
  </si>
  <si>
    <t>5=4/3*100</t>
  </si>
  <si>
    <t>INDEKS**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</si>
  <si>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</si>
  <si>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</si>
  <si>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</si>
  <si>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</si>
  <si>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</si>
  <si>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7 PRIHODI OD PRODAJE NEFINANCIJSKE IMOVINE</t>
  </si>
  <si>
    <t>RAZLIKA PRIMITAKA I IZDATAKA</t>
  </si>
  <si>
    <t>SAŽETAK  RAČUNA PRIHODA I RASHODA I  RAČUNA FINANCIRANJA</t>
  </si>
  <si>
    <t>SAŽETAK  RAČUNA PRIHODA I RASHODA</t>
  </si>
  <si>
    <t>RAZLIKA - VIŠAK MANJAK</t>
  </si>
  <si>
    <t>SAŽETAK RAČUNA FINANCIRANJA</t>
  </si>
  <si>
    <t>PRENESENI VIŠAK/MANJAK IZ PRETHODNE GODINE</t>
  </si>
  <si>
    <t>PRIJENOS  VIŠKA/MANJKA U SLJEDEĆE RAZDOBLJE</t>
  </si>
  <si>
    <t xml:space="preserve"> RAČUN PRIHODA I RASHODA </t>
  </si>
  <si>
    <t xml:space="preserve"> RAČUN FINANCIRANJA</t>
  </si>
  <si>
    <t>IZVJEŠTAJ PO PROGRAMSKOJ KLASIFIKACIJI</t>
  </si>
  <si>
    <t>SAŽETAK  RAČUNA PRIHODA I RASHODA I  RAČUNA FINANCIRANJA  može sadržavati i dodatne podatke.</t>
  </si>
  <si>
    <t>Napomena:  Iznosi u stupcu "OSTVARENJE/IZVRŠENJE N-1." preračunavaju se iz kuna u eure prema fiksnom tečaju konverzije (1 EUR=7,53450 kuna) i po pravilima za preračunavanje i zaokruživanje.</t>
  </si>
  <si>
    <t xml:space="preserve">Napomena : "N" označava razdoblje </t>
  </si>
  <si>
    <t xml:space="preserve">* Opći i posebni dio izvještaja o izvršenju proračuna sadrži samo izvorni plan ako od donošenja proračuna nije bilo izmjena i dopuna niti izvršenih preraspodjela odnosno izvorni plan i tekući plan ako je od donošenja proračuna bilo naknadno izvršenih preraspodjela.  
Opći i posebni dio izvještaja o izvršenju proračuna sadrži rebalans ako je od donošenja proračuna bilo izmjena i dopuna, odnosno rebalans i tekući plan ako je od izmjena i dopuna proračuna bilo naknadno izvršenih preraspodjela. </t>
  </si>
  <si>
    <t xml:space="preserve">** AKO Opći i Posebni dio izvještaja ne sadrži "TEKUĆI PLAN N.", "INDEKS"("OSTVARENJE/IZVRŠENJE N."/"TEKUĆI PLAN N.") iskazuje se kao "OSTVARENJE/IZVRŠENJE N."/"IZVORNI PLAN N." ODNOSNO "REBALANS N." </t>
  </si>
  <si>
    <t>J01 1001</t>
  </si>
  <si>
    <t>Srednješkolsko obrazovanje - zakonski standard</t>
  </si>
  <si>
    <t>A102000</t>
  </si>
  <si>
    <t>Redovni poslovi ustanova srednješkolskog obrazovanja SŠ</t>
  </si>
  <si>
    <t>Opći prihodi i primici</t>
  </si>
  <si>
    <t>Plaće za zaposlene</t>
  </si>
  <si>
    <t>Plaće za prekovremeni rad</t>
  </si>
  <si>
    <t>Plaće za posebne uvjete rada</t>
  </si>
  <si>
    <t>Ostali rashodi za zaposlene</t>
  </si>
  <si>
    <t>Doprinosi na plaće</t>
  </si>
  <si>
    <t>Doprinosi za zdravstveno osiguranje</t>
  </si>
  <si>
    <t>Doprinosi za obvezno osiguranje u slučaju nezaposlenosti</t>
  </si>
  <si>
    <t>Naknade za prijevoz</t>
  </si>
  <si>
    <t>Seminari, tečajevi, str. Ispiti</t>
  </si>
  <si>
    <t>Rashodi za materijal i energiju</t>
  </si>
  <si>
    <t>Uredski materijal i ost. mat. rashodi</t>
  </si>
  <si>
    <t>Materijal i sirovine</t>
  </si>
  <si>
    <t>Energija</t>
  </si>
  <si>
    <t>Mat. i dijelovi za tek. i inv. održavanje</t>
  </si>
  <si>
    <t>Sitni inventar</t>
  </si>
  <si>
    <t>Službena, radna i zaštitna odjeća i obuća</t>
  </si>
  <si>
    <t>Rashodi za usluge</t>
  </si>
  <si>
    <t>Usluge telefona, pošte i prijevoza</t>
  </si>
  <si>
    <t>Usl. tek. i inv.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</si>
  <si>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</si>
  <si>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</si>
  <si>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</si>
  <si>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</si>
  <si>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</si>
  <si>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</si>
  <si>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</si>
  <si>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Ostali nespomenuti rashodi poslovanja</t>
  </si>
  <si>
    <t>Naknade za rad predstavničkih i izvršnih tijela, povjerenstava i slično</t>
  </si>
  <si>
    <t>Premije osiguranja</t>
  </si>
  <si>
    <t>Reprezentacija</t>
  </si>
  <si>
    <t>Članarine</t>
  </si>
  <si>
    <t>Pristojbe i naknade</t>
  </si>
  <si>
    <t>Troškovi sudskih postupaka</t>
  </si>
  <si>
    <t>Ostali nesp. rash. poslovanja</t>
  </si>
  <si>
    <t>Financijski  rashodi</t>
  </si>
  <si>
    <t>Ostali financijski rashodi</t>
  </si>
  <si>
    <t>Bankarske usluge i usluge platnog prometa</t>
  </si>
  <si>
    <t>Zatezne kamate</t>
  </si>
  <si>
    <t>T103000</t>
  </si>
  <si>
    <t>Oprema, informat., nabava pomagala - SŠ</t>
  </si>
  <si>
    <t>Rashodi za nabavu proizvedene dugotrajne imovine</t>
  </si>
  <si>
    <t>Građevinski objekti</t>
  </si>
  <si>
    <t>Poslovni objekti</t>
  </si>
  <si>
    <t>Postrojenja i oprema</t>
  </si>
  <si>
    <t>Uredska oprema i namještaj</t>
  </si>
  <si>
    <t>Sportska i glazbena oprema</t>
  </si>
  <si>
    <t>Uređaji, strojevi i oprema za ostale namjene</t>
  </si>
  <si>
    <t>Knjige, umjetnička djela i ostale izložbene vrijednosti</t>
  </si>
  <si>
    <t>Knjige</t>
  </si>
  <si>
    <t>K104000</t>
  </si>
  <si>
    <t>Izgradnja, dogradnja i adaptacija SŠ</t>
  </si>
  <si>
    <t>J01 1003</t>
  </si>
  <si>
    <t>Dopunski nastavni i vannastavni program škola i obrazovnih institucija</t>
  </si>
  <si>
    <t>A102002</t>
  </si>
  <si>
    <t>Financiranje - ostali rashodi SŠ</t>
  </si>
  <si>
    <t>Donacije</t>
  </si>
  <si>
    <t>Naknade troškova osobama izvan radnog odnosa</t>
  </si>
  <si>
    <t>Naknade ostalih troškova osobama izvan radnog odnosa</t>
  </si>
  <si>
    <t>Vlastiti prihodi</t>
  </si>
  <si>
    <t>Posebne namjene</t>
  </si>
  <si>
    <t>Preneseni manjak</t>
  </si>
  <si>
    <t>MZO</t>
  </si>
  <si>
    <t>Grad Oroslavje</t>
  </si>
  <si>
    <t xml:space="preserve">MINISTARSTVO PRIJENOS EU </t>
  </si>
  <si>
    <t>A102006</t>
  </si>
  <si>
    <t>Program građanskog odgoja u školama</t>
  </si>
  <si>
    <t>Ostali rashodi</t>
  </si>
  <si>
    <t>Tekuće donacije</t>
  </si>
  <si>
    <t>Tekuće donacije u naravi</t>
  </si>
  <si>
    <t>Dopunska sredstva za materijalne rashode i opremu škola</t>
  </si>
  <si>
    <t>T103021</t>
  </si>
  <si>
    <t>Projekt Baltazar 7</t>
  </si>
  <si>
    <t>Dopunska sredstva za izgradnju, dogradnju i adaptaciju škola</t>
  </si>
  <si>
    <t>K104013</t>
  </si>
  <si>
    <t>Obnova OŠ i SŠ od posljedica potresa</t>
  </si>
  <si>
    <t>Rashodi za dodatna ulaganja na nefinancijskoj imovini</t>
  </si>
  <si>
    <t>Dodatna ulaganja na građevinskim objektima</t>
  </si>
  <si>
    <t>Dodatna ulaganja za ostalu nefinancijsku imovinu</t>
  </si>
  <si>
    <t>09 Obrazovanje</t>
  </si>
  <si>
    <t>092 Srednjoškolsko obrazovanje</t>
  </si>
  <si>
    <t>0921 Niže srednjoškolsko obrazovanje</t>
  </si>
  <si>
    <t>096 Dodatne usluge u obrazovanju</t>
  </si>
  <si>
    <t>0960 Dodatne usluge u obrazovanju</t>
  </si>
  <si>
    <t>Pomoći proračunskim korisnicima iz prroračuna koji im nije nadležan</t>
  </si>
  <si>
    <t>Tekuće pomoći proračunskim korisnicima iz proračuna koji im nije nadležan</t>
  </si>
  <si>
    <t>Kapitalne pomoći proračunskim korisnicima iz proračuna koji im nije nadležan</t>
  </si>
  <si>
    <t>Pomoći temeljem prijenosa EU sredstava</t>
  </si>
  <si>
    <t>Tekuće pomoći temeljem prijenosa EU sredstava</t>
  </si>
  <si>
    <t>Prihodi od imovine</t>
  </si>
  <si>
    <t>Prihodi od financijske imovine</t>
  </si>
  <si>
    <t>Kamate na oročena sredstva i depozite po viđenju</t>
  </si>
  <si>
    <t>Prihodi od upravnih i administrativnih pristojbi, pristojbi po posebnim propisima i naknada</t>
  </si>
  <si>
    <t>Prihodi po posebnim propisima</t>
  </si>
  <si>
    <t>Ostali nespomenuti prihodi</t>
  </si>
  <si>
    <t>Prihodi od prodaje proizvoda i robe te pruženih usluga i prihodi od donacija</t>
  </si>
  <si>
    <t>Prihodi od pruženih usluga</t>
  </si>
  <si>
    <t>Donacije od pravnih i fizičkih osoba izvan općeg proračuna</t>
  </si>
  <si>
    <t>Kapitalne donacije</t>
  </si>
  <si>
    <t>Prihodi iz nadležnog proračuna i od HZZO-a temeljem ugovornih obveza</t>
  </si>
  <si>
    <t>Prihodi iz nadležnog proračuna za financiranje redovne djelatnosti proračunskih korisnika</t>
  </si>
  <si>
    <t>Prihodi iz nadležnog proračuna za financiranje rashoda poslovanja</t>
  </si>
  <si>
    <t>Prihodi iz nadležnog proračuna za financiranje rashoda za nabavu nefinancijske imovine</t>
  </si>
  <si>
    <t>Kazne, upravne mjere i ostali prihodi</t>
  </si>
  <si>
    <t>Ostali prihodi</t>
  </si>
  <si>
    <t>Prihodi od prodaje postrojenja i opreme</t>
  </si>
  <si>
    <t>Klnjige, umjetnička djela i ostele izložbene vrijednosti</t>
  </si>
  <si>
    <t>IZVJEŠTAJ O IZVRŠENJU FINANCIJSKOG PLANA SREDNJE ŠKOLE OROSLAVJE ZA 2023. GODINU</t>
  </si>
  <si>
    <t xml:space="preserve">OSTVARENJE/IZVRŠENJE 
2022. </t>
  </si>
  <si>
    <t>IZVORNI PLAN ILI REBALANS 2023.*</t>
  </si>
  <si>
    <t>TEKUĆI PLAN 2023.*</t>
  </si>
  <si>
    <t xml:space="preserve">OSTVARENJE/IZVRŠENJE 
2023. </t>
  </si>
  <si>
    <t xml:space="preserve">IZVRŠENJE 
2022. </t>
  </si>
  <si>
    <t xml:space="preserve">IZVRŠENJE 
2023. </t>
  </si>
  <si>
    <t>OSTVARENJE/IZVRŠENJE 
2022.</t>
  </si>
  <si>
    <t xml:space="preserve"> IZVRŠENJE 
2023. </t>
  </si>
  <si>
    <t>Višak prihoda</t>
  </si>
  <si>
    <t>Višak/manjak prihoda</t>
  </si>
  <si>
    <t>Rezultat poslovanja</t>
  </si>
  <si>
    <t>Vlastiti izvori</t>
  </si>
  <si>
    <t>Manjak prihoda</t>
  </si>
  <si>
    <t>PRIHODI</t>
  </si>
  <si>
    <t>Prihodi iz nadležnog proračuna i od HZZO-a temeljem ugovornih obaveza</t>
  </si>
  <si>
    <t>Korišteni rezultat</t>
  </si>
  <si>
    <t>RASHODI</t>
  </si>
  <si>
    <t>Financijski rashodi</t>
  </si>
  <si>
    <t>Rashodi za nabavu neproizvedene dugotrajne imovine</t>
  </si>
  <si>
    <t>6 Donacije</t>
  </si>
  <si>
    <t>4 Prihodi za posebne namjene</t>
  </si>
  <si>
    <t>5 Pomoći</t>
  </si>
  <si>
    <t>3.1.1. Vlastiti prihodi</t>
  </si>
  <si>
    <t>4.3.1. Ostali prihodi za posebne namjene</t>
  </si>
  <si>
    <t>5.2.1. Ostale pomoći - Ministarstvo</t>
  </si>
  <si>
    <t>5.4.1. Pomoći - Grad Oroslavje</t>
  </si>
  <si>
    <t>5.7.1. Ministarstvo prijenos EU</t>
  </si>
  <si>
    <t>2.1.1. Donacije</t>
  </si>
  <si>
    <t>1.1./1.3./1.5. Opći prihodi i primici</t>
  </si>
  <si>
    <t>5.2.1.</t>
  </si>
  <si>
    <t>5.4.1.</t>
  </si>
  <si>
    <t>5.7.1.</t>
  </si>
  <si>
    <t>Prihodi za posebne manjene</t>
  </si>
  <si>
    <t>Pomoći</t>
  </si>
  <si>
    <t>Rezultat</t>
  </si>
  <si>
    <t>Ministarstvo</t>
  </si>
  <si>
    <t>Ministarstvo prijenos EU</t>
  </si>
  <si>
    <t>KLASA:</t>
  </si>
  <si>
    <t>URBROJ:</t>
  </si>
  <si>
    <t>U Oroslavju,</t>
  </si>
  <si>
    <t>Voditeljica računovodstva:</t>
  </si>
  <si>
    <t>Ravnateljica:</t>
  </si>
  <si>
    <t>Ivana Klenkar, mag. oec.</t>
  </si>
  <si>
    <t>Natalija Mučnjak,  prof.</t>
  </si>
  <si>
    <t xml:space="preserve">            Predsjednik Školskog odbora:</t>
  </si>
  <si>
    <t xml:space="preserve">           Vjekoslav Jozić, mag. ing. stroj.</t>
  </si>
  <si>
    <t>400-02/24-01/01</t>
  </si>
  <si>
    <t>2140-89-04-24-1</t>
  </si>
  <si>
    <t>26.03.2024.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</si>
</sst>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9"/>
      <name val="Arial"/>
      <family val="2"/>
      <charset val="238"/>
    </font>
    <font>
      <sz val="11"/>
      <color theme="4" tint="-0.249977111117893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2E8EF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272">
    <xf numFmtId="0" fontId="0" fillId="0" borderId="0" xfId="0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wrapText="1"/>
    </xf>
    <xf numFmtId="0" fontId="11" fillId="2" borderId="3" xfId="0" applyFont="1" applyFill="1" applyBorder="1" applyAlignment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7" fillId="0" borderId="0" xfId="0" quotePrefix="1" applyFont="1" applyAlignment="1">
      <alignment horizontal="left" wrapText="1"/>
    </xf>
    <xf numFmtId="0" fontId="8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>
      <alignment horizontal="right"/>
    </xf>
    <xf numFmtId="0" fontId="11" fillId="3" borderId="1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6" fillId="0" borderId="3" xfId="0" quotePrefix="1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0" borderId="3" xfId="0" quotePrefix="1" applyFont="1" applyBorder="1" applyAlignment="1">
      <alignment horizontal="center" vertical="center" wrapText="1"/>
    </xf>
    <xf numFmtId="0" fontId="15" fillId="0" borderId="0" xfId="0" applyFont="1"/>
    <xf numFmtId="0" fontId="0" fillId="0" borderId="3" xfId="0" applyBorder="1"/>
    <xf numFmtId="0" fontId="9" fillId="2" borderId="3" xfId="0" quotePrefix="1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 indent="1"/>
    </xf>
    <xf numFmtId="0" fontId="10" fillId="2" borderId="3" xfId="0" applyFont="1" applyFill="1" applyBorder="1" applyAlignment="1">
      <alignment horizontal="left" vertical="center" indent="1"/>
    </xf>
    <xf numFmtId="0" fontId="10" fillId="2" borderId="3" xfId="0" quotePrefix="1" applyFont="1" applyFill="1" applyBorder="1" applyAlignment="1">
      <alignment horizontal="left" vertical="center" wrapText="1" indent="1"/>
    </xf>
    <xf numFmtId="0" fontId="16" fillId="2" borderId="3" xfId="0" quotePrefix="1" applyFont="1" applyFill="1" applyBorder="1" applyAlignment="1">
      <alignment horizontal="left" vertical="center"/>
    </xf>
    <xf numFmtId="0" fontId="1" fillId="0" borderId="0" xfId="0" applyFont="1"/>
    <xf numFmtId="0" fontId="9" fillId="3" borderId="2" xfId="0" applyFont="1" applyFill="1" applyBorder="1" applyAlignment="1">
      <alignment vertical="center"/>
    </xf>
    <xf numFmtId="0" fontId="0" fillId="3" borderId="0" xfId="0" applyFill="1"/>
    <xf numFmtId="0" fontId="6" fillId="3" borderId="3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/>
    <xf numFmtId="0" fontId="3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wrapText="1"/>
    </xf>
    <xf numFmtId="0" fontId="1" fillId="2" borderId="5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/>
    <xf numFmtId="0" fontId="7" fillId="2" borderId="0" xfId="0" quotePrefix="1" applyFont="1" applyFill="1" applyAlignment="1">
      <alignment horizontal="left" wrapText="1"/>
    </xf>
    <xf numFmtId="0" fontId="8" fillId="2" borderId="0" xfId="0" applyFont="1" applyFill="1" applyAlignment="1">
      <alignment wrapText="1"/>
    </xf>
    <xf numFmtId="3" fontId="5" fillId="2" borderId="0" xfId="0" applyNumberFormat="1" applyFont="1" applyFill="1" applyAlignment="1">
      <alignment horizontal="right"/>
    </xf>
    <xf numFmtId="0" fontId="6" fillId="4" borderId="3" xfId="0" applyFont="1" applyFill="1" applyBorder="1" applyAlignment="1">
      <alignment horizontal="left" vertical="center" wrapText="1"/>
    </xf>
    <xf numFmtId="4" fontId="3" fillId="2" borderId="3" xfId="0" applyNumberFormat="1" applyFont="1" applyFill="1" applyBorder="1" applyAlignment="1">
      <alignment horizontal="right"/>
    </xf>
    <xf numFmtId="0" fontId="6" fillId="5" borderId="3" xfId="0" applyFont="1" applyFill="1" applyBorder="1" applyAlignment="1">
      <alignment horizontal="left" vertical="center" wrapText="1"/>
    </xf>
    <xf numFmtId="0" fontId="6" fillId="6" borderId="3" xfId="0" applyFont="1" applyFill="1" applyBorder="1" applyAlignment="1">
      <alignment wrapText="1"/>
    </xf>
    <xf numFmtId="0" fontId="6" fillId="0" borderId="3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22" fillId="0" borderId="3" xfId="1" applyFont="1" applyBorder="1" applyAlignment="1">
      <alignment horizontal="left" vertical="center" wrapText="1"/>
    </xf>
    <xf numFmtId="4" fontId="0" fillId="0" borderId="3" xfId="0" applyNumberFormat="1" applyBorder="1"/>
    <xf numFmtId="0" fontId="22" fillId="2" borderId="3" xfId="1" applyFont="1" applyFill="1" applyBorder="1" applyAlignment="1">
      <alignment horizontal="left" vertical="center" wrapText="1"/>
    </xf>
    <xf numFmtId="0" fontId="23" fillId="2" borderId="3" xfId="2" applyFont="1" applyFill="1" applyBorder="1" applyAlignment="1">
      <alignment horizontal="left" wrapText="1"/>
    </xf>
    <xf numFmtId="0" fontId="23" fillId="2" borderId="3" xfId="2" applyFont="1" applyFill="1" applyBorder="1" applyAlignment="1">
      <alignment horizontal="left"/>
    </xf>
    <xf numFmtId="0" fontId="6" fillId="5" borderId="3" xfId="0" applyFont="1" applyFill="1" applyBorder="1" applyAlignment="1">
      <alignment wrapText="1"/>
    </xf>
    <xf numFmtId="0" fontId="23" fillId="0" borderId="3" xfId="0" applyFont="1" applyBorder="1" applyAlignment="1">
      <alignment wrapText="1"/>
    </xf>
    <xf numFmtId="0" fontId="6" fillId="4" borderId="3" xfId="0" applyFont="1" applyFill="1" applyBorder="1" applyAlignment="1">
      <alignment wrapText="1"/>
    </xf>
    <xf numFmtId="0" fontId="6" fillId="2" borderId="3" xfId="2" applyFont="1" applyFill="1" applyBorder="1" applyAlignment="1">
      <alignment horizontal="left" wrapText="1"/>
    </xf>
    <xf numFmtId="0" fontId="11" fillId="6" borderId="3" xfId="0" applyFont="1" applyFill="1" applyBorder="1" applyAlignment="1">
      <alignment wrapText="1"/>
    </xf>
    <xf numFmtId="4" fontId="3" fillId="2" borderId="4" xfId="0" applyNumberFormat="1" applyFont="1" applyFill="1" applyBorder="1" applyAlignment="1">
      <alignment horizontal="right"/>
    </xf>
    <xf numFmtId="3" fontId="0" fillId="0" borderId="3" xfId="0" applyNumberFormat="1" applyBorder="1"/>
    <xf numFmtId="49" fontId="10" fillId="2" borderId="3" xfId="0" quotePrefix="1" applyNumberFormat="1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4" fontId="6" fillId="0" borderId="4" xfId="0" applyNumberFormat="1" applyFont="1" applyBorder="1" applyAlignment="1">
      <alignment horizontal="right" vertical="center" wrapText="1"/>
    </xf>
    <xf numFmtId="4" fontId="6" fillId="0" borderId="3" xfId="0" applyNumberFormat="1" applyFont="1" applyBorder="1" applyAlignment="1">
      <alignment horizontal="right" vertical="center" wrapText="1"/>
    </xf>
    <xf numFmtId="4" fontId="1" fillId="0" borderId="3" xfId="0" applyNumberFormat="1" applyFont="1" applyBorder="1"/>
    <xf numFmtId="4" fontId="6" fillId="2" borderId="4" xfId="0" applyNumberFormat="1" applyFont="1" applyFill="1" applyBorder="1" applyAlignment="1">
      <alignment horizontal="right"/>
    </xf>
    <xf numFmtId="4" fontId="6" fillId="2" borderId="3" xfId="0" applyNumberFormat="1" applyFont="1" applyFill="1" applyBorder="1" applyAlignment="1">
      <alignment horizontal="right"/>
    </xf>
    <xf numFmtId="0" fontId="22" fillId="2" borderId="4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left" vertical="center" wrapText="1"/>
    </xf>
    <xf numFmtId="0" fontId="22" fillId="0" borderId="3" xfId="3" applyFont="1" applyBorder="1" applyAlignment="1">
      <alignment horizontal="left" vertical="center" wrapText="1"/>
    </xf>
    <xf numFmtId="1" fontId="24" fillId="0" borderId="8" xfId="0" applyNumberFormat="1" applyFont="1" applyBorder="1" applyAlignment="1">
      <alignment horizontal="center"/>
    </xf>
    <xf numFmtId="4" fontId="9" fillId="2" borderId="3" xfId="0" applyNumberFormat="1" applyFont="1" applyFill="1" applyBorder="1" applyAlignment="1">
      <alignment horizontal="right"/>
    </xf>
    <xf numFmtId="0" fontId="24" fillId="0" borderId="8" xfId="0" applyFont="1" applyBorder="1" applyAlignment="1">
      <alignment horizontal="center"/>
    </xf>
    <xf numFmtId="0" fontId="11" fillId="2" borderId="3" xfId="0" applyFont="1" applyFill="1" applyBorder="1" applyAlignment="1">
      <alignment horizontal="center" vertical="center"/>
    </xf>
    <xf numFmtId="4" fontId="11" fillId="2" borderId="3" xfId="0" applyNumberFormat="1" applyFont="1" applyFill="1" applyBorder="1" applyAlignment="1">
      <alignment horizontal="right"/>
    </xf>
    <xf numFmtId="1" fontId="0" fillId="0" borderId="3" xfId="0" applyNumberFormat="1" applyBorder="1"/>
    <xf numFmtId="0" fontId="22" fillId="2" borderId="3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4" fillId="0" borderId="3" xfId="0" applyFont="1" applyBorder="1" applyAlignment="1">
      <alignment horizontal="center"/>
    </xf>
    <xf numFmtId="0" fontId="24" fillId="0" borderId="3" xfId="0" applyFont="1" applyBorder="1"/>
    <xf numFmtId="4" fontId="25" fillId="0" borderId="3" xfId="0" applyNumberFormat="1" applyFont="1" applyBorder="1"/>
    <xf numFmtId="0" fontId="24" fillId="0" borderId="3" xfId="0" applyFont="1" applyBorder="1" applyAlignment="1">
      <alignment wrapText="1"/>
    </xf>
    <xf numFmtId="4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4" fontId="6" fillId="3" borderId="3" xfId="0" applyNumberFormat="1" applyFont="1" applyFill="1" applyBorder="1" applyAlignment="1">
      <alignment horizontal="right" wrapText="1"/>
    </xf>
    <xf numFmtId="4" fontId="11" fillId="7" borderId="1" xfId="0" quotePrefix="1" applyNumberFormat="1" applyFont="1" applyFill="1" applyBorder="1" applyAlignment="1">
      <alignment horizontal="right"/>
    </xf>
    <xf numFmtId="4" fontId="11" fillId="3" borderId="1" xfId="0" quotePrefix="1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 vertical="center"/>
    </xf>
    <xf numFmtId="3" fontId="3" fillId="2" borderId="3" xfId="0" applyNumberFormat="1" applyFont="1" applyFill="1" applyBorder="1" applyAlignment="1">
      <alignment horizontal="right" vertical="center"/>
    </xf>
    <xf numFmtId="4" fontId="6" fillId="2" borderId="3" xfId="0" applyNumberFormat="1" applyFont="1" applyFill="1" applyBorder="1" applyAlignment="1">
      <alignment horizontal="right" vertical="center"/>
    </xf>
    <xf numFmtId="4" fontId="20" fillId="0" borderId="3" xfId="0" applyNumberFormat="1" applyFont="1" applyBorder="1"/>
    <xf numFmtId="0" fontId="16" fillId="3" borderId="3" xfId="0" quotePrefix="1" applyFont="1" applyFill="1" applyBorder="1" applyAlignment="1">
      <alignment horizontal="left" vertical="center"/>
    </xf>
    <xf numFmtId="4" fontId="6" fillId="0" borderId="3" xfId="0" applyNumberFormat="1" applyFont="1" applyBorder="1" applyAlignment="1">
      <alignment vertical="center" wrapText="1"/>
    </xf>
    <xf numFmtId="0" fontId="11" fillId="3" borderId="3" xfId="0" applyFont="1" applyFill="1" applyBorder="1" applyAlignment="1">
      <alignment horizontal="left" vertical="center" wrapText="1"/>
    </xf>
    <xf numFmtId="4" fontId="3" fillId="0" borderId="3" xfId="0" applyNumberFormat="1" applyFont="1" applyBorder="1" applyAlignment="1">
      <alignment vertical="center" wrapText="1"/>
    </xf>
    <xf numFmtId="0" fontId="9" fillId="3" borderId="3" xfId="0" applyFont="1" applyFill="1" applyBorder="1" applyAlignment="1">
      <alignment horizontal="left" vertical="center" wrapText="1"/>
    </xf>
    <xf numFmtId="4" fontId="3" fillId="2" borderId="3" xfId="0" applyNumberFormat="1" applyFont="1" applyFill="1" applyBorder="1"/>
    <xf numFmtId="0" fontId="10" fillId="3" borderId="3" xfId="0" applyFont="1" applyFill="1" applyBorder="1" applyAlignment="1">
      <alignment horizontal="left" vertical="center" wrapText="1"/>
    </xf>
    <xf numFmtId="0" fontId="16" fillId="4" borderId="3" xfId="0" quotePrefix="1" applyFont="1" applyFill="1" applyBorder="1" applyAlignment="1">
      <alignment horizontal="left" vertical="center"/>
    </xf>
    <xf numFmtId="4" fontId="6" fillId="2" borderId="3" xfId="0" applyNumberFormat="1" applyFont="1" applyFill="1" applyBorder="1"/>
    <xf numFmtId="0" fontId="11" fillId="4" borderId="3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6" fillId="8" borderId="3" xfId="0" quotePrefix="1" applyFont="1" applyFill="1" applyBorder="1" applyAlignment="1">
      <alignment horizontal="left" vertical="center"/>
    </xf>
    <xf numFmtId="0" fontId="11" fillId="8" borderId="3" xfId="0" applyFont="1" applyFill="1" applyBorder="1" applyAlignment="1">
      <alignment horizontal="left" vertical="center" wrapText="1"/>
    </xf>
    <xf numFmtId="0" fontId="9" fillId="8" borderId="3" xfId="0" applyFont="1" applyFill="1" applyBorder="1" applyAlignment="1">
      <alignment horizontal="left" vertical="center" wrapText="1"/>
    </xf>
    <xf numFmtId="0" fontId="26" fillId="8" borderId="3" xfId="3" applyFont="1" applyFill="1" applyBorder="1" applyAlignment="1">
      <alignment horizontal="left" vertical="center" wrapText="1"/>
    </xf>
    <xf numFmtId="0" fontId="10" fillId="8" borderId="3" xfId="0" applyFont="1" applyFill="1" applyBorder="1" applyAlignment="1">
      <alignment horizontal="left" vertical="center" wrapText="1"/>
    </xf>
    <xf numFmtId="0" fontId="16" fillId="9" borderId="3" xfId="0" quotePrefix="1" applyFont="1" applyFill="1" applyBorder="1" applyAlignment="1">
      <alignment horizontal="left" vertical="center" wrapText="1"/>
    </xf>
    <xf numFmtId="0" fontId="11" fillId="9" borderId="3" xfId="0" applyFont="1" applyFill="1" applyBorder="1" applyAlignment="1">
      <alignment horizontal="left" vertical="center" wrapText="1"/>
    </xf>
    <xf numFmtId="0" fontId="9" fillId="9" borderId="3" xfId="0" applyFont="1" applyFill="1" applyBorder="1" applyAlignment="1">
      <alignment horizontal="left" vertical="center" wrapText="1"/>
    </xf>
    <xf numFmtId="0" fontId="10" fillId="9" borderId="3" xfId="0" applyFont="1" applyFill="1" applyBorder="1" applyAlignment="1">
      <alignment horizontal="left" vertical="center" wrapText="1"/>
    </xf>
    <xf numFmtId="0" fontId="16" fillId="10" borderId="3" xfId="0" quotePrefix="1" applyFont="1" applyFill="1" applyBorder="1" applyAlignment="1">
      <alignment horizontal="left" vertical="center"/>
    </xf>
    <xf numFmtId="0" fontId="11" fillId="10" borderId="3" xfId="0" applyFont="1" applyFill="1" applyBorder="1" applyAlignment="1">
      <alignment horizontal="left" vertical="center" wrapText="1"/>
    </xf>
    <xf numFmtId="0" fontId="9" fillId="10" borderId="3" xfId="0" applyFont="1" applyFill="1" applyBorder="1" applyAlignment="1">
      <alignment horizontal="left" vertical="center" wrapText="1"/>
    </xf>
    <xf numFmtId="0" fontId="10" fillId="10" borderId="3" xfId="0" applyFont="1" applyFill="1" applyBorder="1" applyAlignment="1">
      <alignment horizontal="left" vertical="center" wrapText="1"/>
    </xf>
    <xf numFmtId="0" fontId="16" fillId="11" borderId="3" xfId="0" quotePrefix="1" applyFont="1" applyFill="1" applyBorder="1" applyAlignment="1">
      <alignment horizontal="left" vertical="center"/>
    </xf>
    <xf numFmtId="0" fontId="11" fillId="11" borderId="3" xfId="0" applyFont="1" applyFill="1" applyBorder="1" applyAlignment="1">
      <alignment horizontal="left" vertical="center" wrapText="1"/>
    </xf>
    <xf numFmtId="0" fontId="9" fillId="11" borderId="3" xfId="0" applyFont="1" applyFill="1" applyBorder="1" applyAlignment="1">
      <alignment horizontal="left" vertical="center" wrapText="1"/>
    </xf>
    <xf numFmtId="0" fontId="10" fillId="11" borderId="3" xfId="0" applyFont="1" applyFill="1" applyBorder="1" applyAlignment="1">
      <alignment horizontal="left" vertical="center" wrapText="1"/>
    </xf>
    <xf numFmtId="0" fontId="16" fillId="12" borderId="3" xfId="0" quotePrefix="1" applyFont="1" applyFill="1" applyBorder="1" applyAlignment="1">
      <alignment horizontal="left" vertical="center"/>
    </xf>
    <xf numFmtId="0" fontId="11" fillId="12" borderId="3" xfId="0" applyFont="1" applyFill="1" applyBorder="1" applyAlignment="1">
      <alignment horizontal="left" vertical="center" wrapText="1"/>
    </xf>
    <xf numFmtId="0" fontId="9" fillId="12" borderId="3" xfId="0" applyFont="1" applyFill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right" vertical="center" wrapText="1"/>
    </xf>
    <xf numFmtId="4" fontId="3" fillId="0" borderId="3" xfId="0" applyNumberFormat="1" applyFont="1" applyBorder="1" applyAlignment="1">
      <alignment horizontal="right" vertical="center" wrapText="1"/>
    </xf>
    <xf numFmtId="0" fontId="10" fillId="12" borderId="3" xfId="0" applyFont="1" applyFill="1" applyBorder="1" applyAlignment="1">
      <alignment horizontal="left" vertical="center" wrapText="1"/>
    </xf>
    <xf numFmtId="4" fontId="6" fillId="7" borderId="4" xfId="0" applyNumberFormat="1" applyFont="1" applyFill="1" applyBorder="1" applyAlignment="1">
      <alignment horizontal="right" vertical="center" wrapText="1"/>
    </xf>
    <xf numFmtId="4" fontId="0" fillId="0" borderId="4" xfId="0" applyNumberFormat="1" applyBorder="1"/>
    <xf numFmtId="0" fontId="16" fillId="4" borderId="3" xfId="0" quotePrefix="1" applyFont="1" applyFill="1" applyBorder="1" applyAlignment="1">
      <alignment horizontal="right" vertical="center"/>
    </xf>
    <xf numFmtId="0" fontId="16" fillId="3" borderId="3" xfId="0" quotePrefix="1" applyFont="1" applyFill="1" applyBorder="1" applyAlignment="1">
      <alignment horizontal="right" vertical="center"/>
    </xf>
    <xf numFmtId="0" fontId="16" fillId="8" borderId="3" xfId="0" quotePrefix="1" applyFont="1" applyFill="1" applyBorder="1" applyAlignment="1">
      <alignment horizontal="right" vertical="center"/>
    </xf>
    <xf numFmtId="0" fontId="16" fillId="9" borderId="3" xfId="0" quotePrefix="1" applyFont="1" applyFill="1" applyBorder="1" applyAlignment="1">
      <alignment horizontal="right" vertical="center"/>
    </xf>
    <xf numFmtId="0" fontId="16" fillId="10" borderId="3" xfId="0" quotePrefix="1" applyFont="1" applyFill="1" applyBorder="1" applyAlignment="1">
      <alignment horizontal="right" vertical="center"/>
    </xf>
    <xf numFmtId="0" fontId="16" fillId="11" borderId="3" xfId="0" quotePrefix="1" applyFont="1" applyFill="1" applyBorder="1" applyAlignment="1">
      <alignment horizontal="right" vertical="center"/>
    </xf>
    <xf numFmtId="0" fontId="16" fillId="12" borderId="3" xfId="0" quotePrefix="1" applyFont="1" applyFill="1" applyBorder="1" applyAlignment="1">
      <alignment horizontal="right" vertical="center"/>
    </xf>
    <xf numFmtId="4" fontId="3" fillId="2" borderId="3" xfId="0" applyNumberFormat="1" applyFont="1" applyFill="1" applyBorder="1" applyAlignment="1">
      <alignment horizontal="right" wrapText="1"/>
    </xf>
    <xf numFmtId="4" fontId="6" fillId="2" borderId="3" xfId="0" applyNumberFormat="1" applyFont="1" applyFill="1" applyBorder="1" applyAlignment="1">
      <alignment horizontal="right" wrapText="1"/>
    </xf>
    <xf numFmtId="4" fontId="0" fillId="0" borderId="0" xfId="0" applyNumberFormat="1"/>
    <xf numFmtId="0" fontId="11" fillId="3" borderId="3" xfId="0" applyFont="1" applyFill="1" applyBorder="1" applyAlignment="1">
      <alignment horizontal="right" vertical="center" wrapText="1"/>
    </xf>
    <xf numFmtId="4" fontId="27" fillId="0" borderId="3" xfId="0" applyNumberFormat="1" applyFont="1" applyBorder="1"/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4" fontId="11" fillId="3" borderId="3" xfId="0" applyNumberFormat="1" applyFont="1" applyFill="1" applyBorder="1" applyAlignment="1">
      <alignment horizontal="right"/>
    </xf>
    <xf numFmtId="0" fontId="11" fillId="7" borderId="3" xfId="0" applyFont="1" applyFill="1" applyBorder="1" applyAlignment="1">
      <alignment horizontal="left" vertical="center" wrapText="1"/>
    </xf>
    <xf numFmtId="0" fontId="11" fillId="7" borderId="3" xfId="0" applyFont="1" applyFill="1" applyBorder="1" applyAlignment="1">
      <alignment horizontal="center" vertical="center"/>
    </xf>
    <xf numFmtId="0" fontId="11" fillId="7" borderId="3" xfId="0" applyFont="1" applyFill="1" applyBorder="1" applyAlignment="1">
      <alignment vertical="center" wrapText="1"/>
    </xf>
    <xf numFmtId="4" fontId="11" fillId="7" borderId="3" xfId="0" applyNumberFormat="1" applyFont="1" applyFill="1" applyBorder="1" applyAlignment="1">
      <alignment horizontal="right"/>
    </xf>
    <xf numFmtId="4" fontId="1" fillId="7" borderId="3" xfId="0" applyNumberFormat="1" applyFont="1" applyFill="1" applyBorder="1"/>
    <xf numFmtId="3" fontId="0" fillId="7" borderId="3" xfId="0" applyNumberFormat="1" applyFill="1" applyBorder="1"/>
    <xf numFmtId="0" fontId="24" fillId="7" borderId="8" xfId="0" applyFont="1" applyFill="1" applyBorder="1" applyAlignment="1">
      <alignment horizontal="center"/>
    </xf>
    <xf numFmtId="0" fontId="22" fillId="7" borderId="3" xfId="3" applyFont="1" applyFill="1" applyBorder="1" applyAlignment="1">
      <alignment horizontal="left" vertical="center" wrapText="1"/>
    </xf>
    <xf numFmtId="4" fontId="9" fillId="7" borderId="3" xfId="0" applyNumberFormat="1" applyFont="1" applyFill="1" applyBorder="1" applyAlignment="1">
      <alignment horizontal="right"/>
    </xf>
    <xf numFmtId="4" fontId="25" fillId="7" borderId="3" xfId="0" applyNumberFormat="1" applyFont="1" applyFill="1" applyBorder="1"/>
    <xf numFmtId="4" fontId="6" fillId="7" borderId="4" xfId="0" applyNumberFormat="1" applyFont="1" applyFill="1" applyBorder="1" applyAlignment="1">
      <alignment horizontal="right"/>
    </xf>
    <xf numFmtId="4" fontId="9" fillId="7" borderId="4" xfId="0" applyNumberFormat="1" applyFont="1" applyFill="1" applyBorder="1" applyAlignment="1">
      <alignment horizontal="right"/>
    </xf>
    <xf numFmtId="0" fontId="14" fillId="7" borderId="1" xfId="0" applyFont="1" applyFill="1" applyBorder="1" applyAlignment="1">
      <alignment horizontal="center" vertical="center" wrapText="1"/>
    </xf>
    <xf numFmtId="0" fontId="14" fillId="7" borderId="2" xfId="0" applyFont="1" applyFill="1" applyBorder="1" applyAlignment="1">
      <alignment horizontal="center" vertical="center" wrapText="1"/>
    </xf>
    <xf numFmtId="0" fontId="14" fillId="7" borderId="4" xfId="0" applyFont="1" applyFill="1" applyBorder="1" applyAlignment="1">
      <alignment horizontal="center" vertical="center" wrapText="1"/>
    </xf>
    <xf numFmtId="4" fontId="14" fillId="7" borderId="3" xfId="0" applyNumberFormat="1" applyFont="1" applyFill="1" applyBorder="1" applyAlignment="1">
      <alignment horizontal="center" vertical="center" wrapText="1"/>
    </xf>
    <xf numFmtId="3" fontId="3" fillId="7" borderId="3" xfId="0" applyNumberFormat="1" applyFont="1" applyFill="1" applyBorder="1" applyAlignment="1">
      <alignment horizontal="right" vertical="center"/>
    </xf>
    <xf numFmtId="4" fontId="23" fillId="7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1" fillId="3" borderId="1" xfId="0" quotePrefix="1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 wrapText="1"/>
    </xf>
    <xf numFmtId="0" fontId="17" fillId="2" borderId="0" xfId="0" applyFont="1" applyFill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0" borderId="1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center" wrapText="1"/>
    </xf>
    <xf numFmtId="0" fontId="6" fillId="0" borderId="4" xfId="0" quotePrefix="1" applyFont="1" applyBorder="1" applyAlignment="1">
      <alignment horizontal="center" wrapText="1"/>
    </xf>
    <xf numFmtId="0" fontId="14" fillId="0" borderId="3" xfId="0" quotePrefix="1" applyFont="1" applyBorder="1" applyAlignment="1">
      <alignment horizontal="center" wrapText="1"/>
    </xf>
    <xf numFmtId="0" fontId="14" fillId="0" borderId="1" xfId="0" quotePrefix="1" applyFont="1" applyBorder="1" applyAlignment="1">
      <alignment horizontal="center" wrapText="1"/>
    </xf>
    <xf numFmtId="0" fontId="11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7" fillId="2" borderId="0" xfId="0" quotePrefix="1" applyFont="1" applyFill="1" applyAlignment="1">
      <alignment horizontal="left" wrapText="1"/>
    </xf>
    <xf numFmtId="0" fontId="11" fillId="0" borderId="0" xfId="0" applyFont="1" applyAlignment="1">
      <alignment horizontal="left" vertical="top" wrapText="1"/>
    </xf>
    <xf numFmtId="0" fontId="18" fillId="2" borderId="5" xfId="0" applyFont="1" applyFill="1" applyBorder="1" applyAlignment="1">
      <alignment horizontal="left" wrapText="1"/>
    </xf>
    <xf numFmtId="0" fontId="5" fillId="2" borderId="0" xfId="0" applyFont="1" applyFill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center"/>
    </xf>
    <xf numFmtId="0" fontId="9" fillId="0" borderId="2" xfId="0" applyFont="1" applyBorder="1" applyAlignment="1">
      <alignment vertical="center"/>
    </xf>
    <xf numFmtId="0" fontId="11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8" borderId="1" xfId="0" applyFont="1" applyFill="1" applyBorder="1" applyAlignment="1">
      <alignment horizontal="left" vertical="center" wrapText="1"/>
    </xf>
    <xf numFmtId="0" fontId="11" fillId="8" borderId="4" xfId="0" applyFont="1" applyFill="1" applyBorder="1" applyAlignment="1">
      <alignment horizontal="left" vertical="center" wrapText="1"/>
    </xf>
    <xf numFmtId="0" fontId="11" fillId="9" borderId="1" xfId="0" applyFont="1" applyFill="1" applyBorder="1" applyAlignment="1">
      <alignment horizontal="left" vertical="center" wrapText="1"/>
    </xf>
    <xf numFmtId="0" fontId="11" fillId="9" borderId="4" xfId="0" applyFont="1" applyFill="1" applyBorder="1" applyAlignment="1">
      <alignment horizontal="left" vertical="center" wrapText="1"/>
    </xf>
    <xf numFmtId="0" fontId="11" fillId="10" borderId="1" xfId="0" applyFont="1" applyFill="1" applyBorder="1" applyAlignment="1">
      <alignment horizontal="left" vertical="center" wrapText="1"/>
    </xf>
    <xf numFmtId="0" fontId="11" fillId="10" borderId="4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1" fillId="4" borderId="4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22" fillId="0" borderId="1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 wrapText="1"/>
    </xf>
    <xf numFmtId="0" fontId="21" fillId="6" borderId="2" xfId="0" applyFont="1" applyFill="1" applyBorder="1" applyAlignment="1">
      <alignment horizontal="center" vertical="center" wrapText="1"/>
    </xf>
    <xf numFmtId="0" fontId="21" fillId="6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2" fillId="0" borderId="0" xfId="0" applyFont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4" fillId="3" borderId="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14" fillId="7" borderId="2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right" vertical="center" wrapText="1"/>
    </xf>
    <xf numFmtId="0" fontId="14" fillId="7" borderId="2" xfId="0" applyFont="1" applyFill="1" applyBorder="1" applyAlignment="1">
      <alignment horizontal="right" vertical="center" wrapText="1"/>
    </xf>
    <xf numFmtId="0" fontId="22" fillId="2" borderId="1" xfId="0" applyFont="1" applyFill="1" applyBorder="1" applyAlignment="1">
      <alignment horizontal="center"/>
    </xf>
    <xf numFmtId="0" fontId="22" fillId="2" borderId="2" xfId="0" applyFont="1" applyFill="1" applyBorder="1" applyAlignment="1">
      <alignment horizontal="center"/>
    </xf>
    <xf numFmtId="0" fontId="22" fillId="2" borderId="4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22" fillId="2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2" fillId="2" borderId="6" xfId="0" applyFont="1" applyFill="1" applyBorder="1" applyAlignment="1">
      <alignment horizontal="center"/>
    </xf>
    <xf numFmtId="0" fontId="22" fillId="2" borderId="5" xfId="0" applyFont="1" applyFill="1" applyBorder="1" applyAlignment="1">
      <alignment horizontal="center"/>
    </xf>
    <xf numFmtId="0" fontId="22" fillId="2" borderId="7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5" xfId="0" applyBorder="1"/>
    <xf numFmtId="0" fontId="0" fillId="0" borderId="0" xfId="0" applyAlignment="1">
      <alignment horizontal="right"/>
    </xf>
    <xf numFmtId="0" fontId="0" fillId="0" borderId="2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4">
    <cellStyle name="Normalno" xfId="0" builtinId="0"/>
    <cellStyle name="Obično_List4" xfId="1" xr:uid="{1374C01A-8C89-4C0F-8079-E651D992CEA2}"/>
    <cellStyle name="Obično_List5" xfId="2" xr:uid="{FFD86DF7-F511-40E4-80F6-420F50E1C120}"/>
    <cellStyle name="Obično_List7" xfId="3" xr:uid="{A8000307-CDB1-4F27-94F8-E24C26306601}"/>
  </cellStyles>
  <dxfs count="0"/>
  <tableStyles count="0" defaultTableStyle="TableStyleMedium2" defaultPivotStyle="PivotStyleLight16"/>
  <colors>
    <mruColors>
      <color rgb="FFDFBF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33"/>
  <sheetViews>
    <sheetView topLeftCell="A7" workbookViewId="0">
      <selection activeCell="B1" sqref="B1:L24"/>
    </sheetView>
  </sheetViews>
  <sheetFormatPr defaultRowHeight="15" x14ac:dyDescent="0.25"/>
  <cols>
    <col min="6" max="10" width="25.28515625" customWidth="1"/>
    <col min="11" max="12" width="15.7109375" customWidth="1"/>
  </cols>
  <sheetData>
    <row r="1" spans="2:12" ht="42" customHeight="1" x14ac:dyDescent="0.25">
      <c r="B1" s="192" t="s">
        <v>183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</row>
    <row r="2" spans="2:12" ht="15.75" customHeight="1" x14ac:dyDescent="0.25">
      <c r="B2" s="192" t="s">
        <v>12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</row>
    <row r="3" spans="2:12" ht="6.75" customHeight="1" x14ac:dyDescent="0.25">
      <c r="B3" s="176"/>
      <c r="C3" s="176"/>
      <c r="D3" s="176"/>
      <c r="E3" s="39"/>
      <c r="F3" s="39"/>
      <c r="G3" s="39"/>
      <c r="H3" s="39"/>
      <c r="I3" s="39"/>
      <c r="J3" s="41"/>
      <c r="K3" s="41"/>
      <c r="L3" s="40"/>
    </row>
    <row r="4" spans="2:12" ht="18" customHeight="1" x14ac:dyDescent="0.25">
      <c r="B4" s="192" t="s">
        <v>58</v>
      </c>
      <c r="C4" s="192"/>
      <c r="D4" s="192"/>
      <c r="E4" s="192"/>
      <c r="F4" s="192"/>
      <c r="G4" s="192"/>
      <c r="H4" s="192"/>
      <c r="I4" s="192"/>
      <c r="J4" s="192"/>
      <c r="K4" s="192"/>
      <c r="L4" s="192"/>
    </row>
    <row r="5" spans="2:12" ht="18" customHeight="1" x14ac:dyDescent="0.25">
      <c r="B5" s="42"/>
      <c r="C5" s="43"/>
      <c r="D5" s="43"/>
      <c r="E5" s="43"/>
      <c r="F5" s="43"/>
      <c r="G5" s="43"/>
      <c r="H5" s="43"/>
      <c r="I5" s="43"/>
      <c r="J5" s="43"/>
      <c r="K5" s="43"/>
      <c r="L5" s="40"/>
    </row>
    <row r="6" spans="2:12" x14ac:dyDescent="0.25">
      <c r="B6" s="191" t="s">
        <v>59</v>
      </c>
      <c r="C6" s="191"/>
      <c r="D6" s="191"/>
      <c r="E6" s="191"/>
      <c r="F6" s="191"/>
      <c r="G6" s="44"/>
      <c r="H6" s="44"/>
      <c r="I6" s="44"/>
      <c r="J6" s="44"/>
      <c r="K6" s="45"/>
      <c r="L6" s="40"/>
    </row>
    <row r="7" spans="2:12" ht="25.5" x14ac:dyDescent="0.25">
      <c r="B7" s="180" t="s">
        <v>7</v>
      </c>
      <c r="C7" s="181"/>
      <c r="D7" s="181"/>
      <c r="E7" s="181"/>
      <c r="F7" s="182"/>
      <c r="G7" s="22" t="s">
        <v>184</v>
      </c>
      <c r="H7" s="1" t="s">
        <v>185</v>
      </c>
      <c r="I7" s="1" t="s">
        <v>186</v>
      </c>
      <c r="J7" s="22" t="s">
        <v>187</v>
      </c>
      <c r="K7" s="1" t="s">
        <v>17</v>
      </c>
      <c r="L7" s="1" t="s">
        <v>50</v>
      </c>
    </row>
    <row r="8" spans="2:12" s="25" customFormat="1" ht="11.25" x14ac:dyDescent="0.2">
      <c r="B8" s="183">
        <v>1</v>
      </c>
      <c r="C8" s="183"/>
      <c r="D8" s="183"/>
      <c r="E8" s="183"/>
      <c r="F8" s="184"/>
      <c r="G8" s="24">
        <v>2</v>
      </c>
      <c r="H8" s="23"/>
      <c r="I8" s="23">
        <v>4</v>
      </c>
      <c r="J8" s="23">
        <v>5</v>
      </c>
      <c r="K8" s="23" t="s">
        <v>19</v>
      </c>
      <c r="L8" s="23" t="s">
        <v>20</v>
      </c>
    </row>
    <row r="9" spans="2:12" x14ac:dyDescent="0.25">
      <c r="B9" s="196" t="s">
        <v>0</v>
      </c>
      <c r="C9" s="175"/>
      <c r="D9" s="175"/>
      <c r="E9" s="175"/>
      <c r="F9" s="197"/>
      <c r="G9" s="92">
        <f>G10+G11</f>
        <v>1137674.23</v>
      </c>
      <c r="H9" s="92">
        <v>1550422.2999999998</v>
      </c>
      <c r="I9" s="92">
        <v>1550422.2999999998</v>
      </c>
      <c r="J9" s="92">
        <f>J10+J11</f>
        <v>1449356.1099999999</v>
      </c>
      <c r="K9" s="17">
        <f>J9/G9*100</f>
        <v>127.39640854834164</v>
      </c>
      <c r="L9" s="17">
        <f>J9/I9*100</f>
        <v>93.481376654605654</v>
      </c>
    </row>
    <row r="10" spans="2:12" x14ac:dyDescent="0.25">
      <c r="B10" s="185" t="s">
        <v>51</v>
      </c>
      <c r="C10" s="186"/>
      <c r="D10" s="186"/>
      <c r="E10" s="186"/>
      <c r="F10" s="195"/>
      <c r="G10" s="93">
        <v>1137674.23</v>
      </c>
      <c r="H10" s="93">
        <v>1548822.2999999998</v>
      </c>
      <c r="I10" s="93">
        <v>1548822.2999999998</v>
      </c>
      <c r="J10" s="93">
        <v>1447763.44</v>
      </c>
      <c r="K10" s="17">
        <f t="shared" ref="K10:K15" si="0">J10/G10*100</f>
        <v>127.25641504598377</v>
      </c>
      <c r="L10" s="17">
        <f t="shared" ref="L10:L15" si="1">J10/I10*100</f>
        <v>93.475115899351408</v>
      </c>
    </row>
    <row r="11" spans="2:12" x14ac:dyDescent="0.25">
      <c r="B11" s="194" t="s">
        <v>56</v>
      </c>
      <c r="C11" s="195"/>
      <c r="D11" s="195"/>
      <c r="E11" s="195"/>
      <c r="F11" s="195"/>
      <c r="G11" s="93">
        <v>0</v>
      </c>
      <c r="H11" s="93">
        <v>1600</v>
      </c>
      <c r="I11" s="93">
        <v>1600</v>
      </c>
      <c r="J11" s="93">
        <v>1592.67</v>
      </c>
      <c r="K11" s="17" t="e">
        <f t="shared" si="0"/>
        <v>#DIV/0!</v>
      </c>
      <c r="L11" s="17">
        <f t="shared" si="1"/>
        <v>99.541875000000005</v>
      </c>
    </row>
    <row r="12" spans="2:12" x14ac:dyDescent="0.25">
      <c r="B12" s="18" t="s">
        <v>1</v>
      </c>
      <c r="C12" s="33"/>
      <c r="D12" s="33"/>
      <c r="E12" s="33"/>
      <c r="F12" s="33"/>
      <c r="G12" s="92">
        <f>G13+G14</f>
        <v>1180398.4500000002</v>
      </c>
      <c r="H12" s="92">
        <v>1579386.4899999998</v>
      </c>
      <c r="I12" s="92">
        <v>1579386.4899999998</v>
      </c>
      <c r="J12" s="92">
        <f>J13+J14</f>
        <v>1400816.75</v>
      </c>
      <c r="K12" s="17">
        <f t="shared" si="0"/>
        <v>118.67321157529476</v>
      </c>
      <c r="L12" s="17">
        <f t="shared" si="1"/>
        <v>88.69372752454025</v>
      </c>
    </row>
    <row r="13" spans="2:12" x14ac:dyDescent="0.25">
      <c r="B13" s="193" t="s">
        <v>52</v>
      </c>
      <c r="C13" s="186"/>
      <c r="D13" s="186"/>
      <c r="E13" s="186"/>
      <c r="F13" s="186"/>
      <c r="G13" s="93">
        <v>1168231.3700000001</v>
      </c>
      <c r="H13" s="93">
        <v>1480934.2</v>
      </c>
      <c r="I13" s="93">
        <v>1480934.2</v>
      </c>
      <c r="J13" s="93">
        <v>1326170.72</v>
      </c>
      <c r="K13" s="17">
        <f t="shared" si="0"/>
        <v>113.51952653009137</v>
      </c>
      <c r="L13" s="17">
        <f t="shared" si="1"/>
        <v>89.549604567171187</v>
      </c>
    </row>
    <row r="14" spans="2:12" x14ac:dyDescent="0.25">
      <c r="B14" s="194" t="s">
        <v>53</v>
      </c>
      <c r="C14" s="195"/>
      <c r="D14" s="195"/>
      <c r="E14" s="195"/>
      <c r="F14" s="195"/>
      <c r="G14" s="93">
        <v>12167.08</v>
      </c>
      <c r="H14" s="93">
        <v>98452.290000000008</v>
      </c>
      <c r="I14" s="93">
        <v>98452.290000000008</v>
      </c>
      <c r="J14" s="93">
        <v>74646.03</v>
      </c>
      <c r="K14" s="17">
        <f t="shared" si="0"/>
        <v>613.50817122925139</v>
      </c>
      <c r="L14" s="17">
        <f t="shared" si="1"/>
        <v>75.819495920308199</v>
      </c>
    </row>
    <row r="15" spans="2:12" x14ac:dyDescent="0.25">
      <c r="B15" s="174" t="s">
        <v>60</v>
      </c>
      <c r="C15" s="175"/>
      <c r="D15" s="175"/>
      <c r="E15" s="175"/>
      <c r="F15" s="175"/>
      <c r="G15" s="92">
        <f>G9-G12</f>
        <v>-42724.220000000205</v>
      </c>
      <c r="H15" s="92">
        <f>H9-H12</f>
        <v>-28964.189999999944</v>
      </c>
      <c r="I15" s="92">
        <f>I9-I12</f>
        <v>-28964.189999999944</v>
      </c>
      <c r="J15" s="94">
        <f>J9-J12</f>
        <v>48539.35999999987</v>
      </c>
      <c r="K15" s="17">
        <f t="shared" si="0"/>
        <v>-113.61087458120861</v>
      </c>
      <c r="L15" s="17">
        <f t="shared" si="1"/>
        <v>-167.58404084491906</v>
      </c>
    </row>
    <row r="16" spans="2:12" ht="18" x14ac:dyDescent="0.25">
      <c r="B16" s="39"/>
      <c r="C16" s="46"/>
      <c r="D16" s="46"/>
      <c r="E16" s="46"/>
      <c r="F16" s="46"/>
      <c r="G16" s="46"/>
      <c r="H16" s="46"/>
      <c r="I16" s="47"/>
      <c r="J16" s="47"/>
      <c r="K16" s="47"/>
      <c r="L16" s="47"/>
    </row>
    <row r="17" spans="1:43" ht="18" customHeight="1" x14ac:dyDescent="0.25">
      <c r="B17" s="191" t="s">
        <v>61</v>
      </c>
      <c r="C17" s="191"/>
      <c r="D17" s="191"/>
      <c r="E17" s="191"/>
      <c r="F17" s="191"/>
      <c r="G17" s="46"/>
      <c r="H17" s="46"/>
      <c r="I17" s="47"/>
      <c r="J17" s="47"/>
      <c r="K17" s="47"/>
      <c r="L17" s="47"/>
    </row>
    <row r="18" spans="1:43" ht="25.5" x14ac:dyDescent="0.25">
      <c r="B18" s="180" t="s">
        <v>7</v>
      </c>
      <c r="C18" s="181"/>
      <c r="D18" s="181"/>
      <c r="E18" s="181"/>
      <c r="F18" s="182"/>
      <c r="G18" s="22" t="s">
        <v>184</v>
      </c>
      <c r="H18" s="1" t="s">
        <v>185</v>
      </c>
      <c r="I18" s="1" t="s">
        <v>186</v>
      </c>
      <c r="J18" s="22" t="s">
        <v>187</v>
      </c>
      <c r="K18" s="1" t="s">
        <v>17</v>
      </c>
      <c r="L18" s="1" t="s">
        <v>50</v>
      </c>
    </row>
    <row r="19" spans="1:43" s="25" customFormat="1" x14ac:dyDescent="0.25">
      <c r="B19" s="183">
        <v>1</v>
      </c>
      <c r="C19" s="183"/>
      <c r="D19" s="183"/>
      <c r="E19" s="183"/>
      <c r="F19" s="184"/>
      <c r="G19" s="24">
        <v>2</v>
      </c>
      <c r="H19" s="23">
        <v>3</v>
      </c>
      <c r="I19" s="23">
        <v>4</v>
      </c>
      <c r="J19" s="23">
        <v>5</v>
      </c>
      <c r="K19" s="23" t="s">
        <v>19</v>
      </c>
      <c r="L19" s="23" t="s">
        <v>20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spans="1:43" ht="15.75" customHeight="1" x14ac:dyDescent="0.25">
      <c r="A20" s="25"/>
      <c r="B20" s="185" t="s">
        <v>54</v>
      </c>
      <c r="C20" s="187"/>
      <c r="D20" s="187"/>
      <c r="E20" s="187"/>
      <c r="F20" s="188"/>
      <c r="G20" s="16">
        <v>0</v>
      </c>
      <c r="H20" s="16">
        <v>0</v>
      </c>
      <c r="I20" s="16">
        <v>0</v>
      </c>
      <c r="J20" s="16">
        <v>0</v>
      </c>
      <c r="K20" s="16" t="e">
        <f t="shared" ref="K20:K24" si="2">J20/G20*100</f>
        <v>#DIV/0!</v>
      </c>
      <c r="L20" s="16" t="e">
        <f t="shared" ref="L20:L24" si="3">J20/I20*100</f>
        <v>#DIV/0!</v>
      </c>
    </row>
    <row r="21" spans="1:43" x14ac:dyDescent="0.25">
      <c r="A21" s="25"/>
      <c r="B21" s="185" t="s">
        <v>55</v>
      </c>
      <c r="C21" s="186"/>
      <c r="D21" s="186"/>
      <c r="E21" s="186"/>
      <c r="F21" s="186"/>
      <c r="G21" s="16">
        <v>0</v>
      </c>
      <c r="H21" s="16">
        <v>0</v>
      </c>
      <c r="I21" s="16">
        <v>0</v>
      </c>
      <c r="J21" s="16">
        <v>0</v>
      </c>
      <c r="K21" s="16" t="e">
        <f t="shared" si="2"/>
        <v>#DIV/0!</v>
      </c>
      <c r="L21" s="16" t="e">
        <f t="shared" si="3"/>
        <v>#DIV/0!</v>
      </c>
    </row>
    <row r="22" spans="1:43" s="34" customFormat="1" ht="15" customHeight="1" x14ac:dyDescent="0.25">
      <c r="A22" s="25"/>
      <c r="B22" s="177" t="s">
        <v>57</v>
      </c>
      <c r="C22" s="178"/>
      <c r="D22" s="178"/>
      <c r="E22" s="178"/>
      <c r="F22" s="179"/>
      <c r="G22" s="17">
        <v>0</v>
      </c>
      <c r="H22" s="17">
        <v>0</v>
      </c>
      <c r="I22" s="17">
        <v>0</v>
      </c>
      <c r="J22" s="17">
        <v>0</v>
      </c>
      <c r="K22" s="17" t="e">
        <f t="shared" si="2"/>
        <v>#DIV/0!</v>
      </c>
      <c r="L22" s="17" t="e">
        <f t="shared" si="3"/>
        <v>#DIV/0!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</row>
    <row r="23" spans="1:43" s="34" customFormat="1" ht="15" customHeight="1" x14ac:dyDescent="0.25">
      <c r="A23" s="25"/>
      <c r="B23" s="177" t="s">
        <v>62</v>
      </c>
      <c r="C23" s="178"/>
      <c r="D23" s="178"/>
      <c r="E23" s="178"/>
      <c r="F23" s="179"/>
      <c r="G23" s="95">
        <v>71688.41</v>
      </c>
      <c r="H23" s="92">
        <v>28964.19</v>
      </c>
      <c r="I23" s="92">
        <v>28964.19</v>
      </c>
      <c r="J23" s="154">
        <v>20241.04</v>
      </c>
      <c r="K23" s="17">
        <f t="shared" si="2"/>
        <v>28.234745337495976</v>
      </c>
      <c r="L23" s="17">
        <f t="shared" si="3"/>
        <v>69.882983090498996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</row>
    <row r="24" spans="1:43" x14ac:dyDescent="0.25">
      <c r="A24" s="25"/>
      <c r="B24" s="174" t="s">
        <v>63</v>
      </c>
      <c r="C24" s="175"/>
      <c r="D24" s="175"/>
      <c r="E24" s="175"/>
      <c r="F24" s="175"/>
      <c r="G24" s="96">
        <v>28964.189999999799</v>
      </c>
      <c r="H24" s="92">
        <v>8964.19</v>
      </c>
      <c r="I24" s="92">
        <v>8964.19</v>
      </c>
      <c r="J24" s="154">
        <f>J15+J23</f>
        <v>68780.399999999878</v>
      </c>
      <c r="K24" s="17">
        <f t="shared" si="2"/>
        <v>237.46702393541943</v>
      </c>
      <c r="L24" s="17">
        <f t="shared" si="3"/>
        <v>767.27958688961155</v>
      </c>
    </row>
    <row r="25" spans="1:43" ht="15.75" x14ac:dyDescent="0.25">
      <c r="B25" s="48"/>
      <c r="C25" s="49"/>
      <c r="D25" s="49"/>
      <c r="E25" s="49"/>
      <c r="F25" s="49"/>
      <c r="G25" s="50"/>
      <c r="H25" s="50"/>
      <c r="I25" s="50"/>
      <c r="J25" s="50"/>
      <c r="K25" s="50"/>
      <c r="L25" s="40"/>
    </row>
    <row r="26" spans="1:43" ht="15.75" x14ac:dyDescent="0.25">
      <c r="B26" s="189" t="s">
        <v>67</v>
      </c>
      <c r="C26" s="189"/>
      <c r="D26" s="189"/>
      <c r="E26" s="189"/>
      <c r="F26" s="189"/>
      <c r="G26" s="189"/>
      <c r="H26" s="189"/>
      <c r="I26" s="189"/>
      <c r="J26" s="189"/>
      <c r="K26" s="189"/>
      <c r="L26" s="189"/>
    </row>
    <row r="27" spans="1:43" ht="15.75" x14ac:dyDescent="0.25">
      <c r="B27" s="13"/>
      <c r="C27" s="14"/>
      <c r="D27" s="14"/>
      <c r="E27" s="14"/>
      <c r="F27" s="14"/>
      <c r="G27" s="15"/>
      <c r="H27" s="15"/>
      <c r="I27" s="15"/>
      <c r="J27" s="15"/>
      <c r="K27" s="15"/>
    </row>
    <row r="28" spans="1:43" ht="15" customHeight="1" x14ac:dyDescent="0.25">
      <c r="B28" s="190" t="s">
        <v>68</v>
      </c>
      <c r="C28" s="190"/>
      <c r="D28" s="190"/>
      <c r="E28" s="190"/>
      <c r="F28" s="190"/>
      <c r="G28" s="190"/>
      <c r="H28" s="190"/>
      <c r="I28" s="190"/>
      <c r="J28" s="190"/>
      <c r="K28" s="190"/>
      <c r="L28" s="190"/>
    </row>
    <row r="29" spans="1:43" x14ac:dyDescent="0.25">
      <c r="B29" s="190" t="s">
        <v>69</v>
      </c>
      <c r="C29" s="190"/>
      <c r="D29" s="190"/>
      <c r="E29" s="190"/>
      <c r="F29" s="190"/>
      <c r="G29" s="190"/>
      <c r="H29" s="190"/>
      <c r="I29" s="190"/>
      <c r="J29" s="190"/>
      <c r="K29" s="190"/>
      <c r="L29" s="190"/>
    </row>
    <row r="30" spans="1:43" ht="15" customHeight="1" x14ac:dyDescent="0.25">
      <c r="B30" s="190" t="s">
        <v>70</v>
      </c>
      <c r="C30" s="190"/>
      <c r="D30" s="190"/>
      <c r="E30" s="190"/>
      <c r="F30" s="190"/>
      <c r="G30" s="190"/>
      <c r="H30" s="190"/>
      <c r="I30" s="190"/>
      <c r="J30" s="190"/>
      <c r="K30" s="190"/>
      <c r="L30" s="190"/>
    </row>
    <row r="31" spans="1:43" ht="36.75" customHeight="1" x14ac:dyDescent="0.25"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</row>
    <row r="32" spans="1:43" ht="15" customHeight="1" x14ac:dyDescent="0.25">
      <c r="B32" s="173" t="s">
        <v>71</v>
      </c>
      <c r="C32" s="173"/>
      <c r="D32" s="173"/>
      <c r="E32" s="173"/>
      <c r="F32" s="173"/>
      <c r="G32" s="173"/>
      <c r="H32" s="173"/>
      <c r="I32" s="173"/>
      <c r="J32" s="173"/>
      <c r="K32" s="173"/>
      <c r="L32" s="173"/>
    </row>
    <row r="33" spans="2:12" x14ac:dyDescent="0.25"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</row>
  </sheetData>
  <mergeCells count="26">
    <mergeCell ref="B1:L1"/>
    <mergeCell ref="B2:L2"/>
    <mergeCell ref="B4:L4"/>
    <mergeCell ref="B13:F13"/>
    <mergeCell ref="B14:F14"/>
    <mergeCell ref="B8:F8"/>
    <mergeCell ref="B9:F9"/>
    <mergeCell ref="B10:F10"/>
    <mergeCell ref="B6:F6"/>
    <mergeCell ref="B7:F7"/>
    <mergeCell ref="B11:F11"/>
    <mergeCell ref="B32:L33"/>
    <mergeCell ref="B15:F15"/>
    <mergeCell ref="B24:F24"/>
    <mergeCell ref="B3:D3"/>
    <mergeCell ref="B23:F23"/>
    <mergeCell ref="B18:F18"/>
    <mergeCell ref="B19:F19"/>
    <mergeCell ref="B21:F21"/>
    <mergeCell ref="B22:F22"/>
    <mergeCell ref="B20:F20"/>
    <mergeCell ref="B26:L26"/>
    <mergeCell ref="B29:L29"/>
    <mergeCell ref="B28:L28"/>
    <mergeCell ref="B30:L31"/>
    <mergeCell ref="B17:F17"/>
  </mergeCells>
  <pageMargins left="0.7" right="0.7" top="0.75" bottom="0.75" header="0.3" footer="0.3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L117"/>
  <sheetViews>
    <sheetView topLeftCell="A29" zoomScaleNormal="100" workbookViewId="0">
      <selection activeCell="F123" sqref="F123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5.42578125" bestFit="1" customWidth="1"/>
    <col min="5" max="5" width="5.42578125" customWidth="1"/>
    <col min="6" max="6" width="44.7109375" customWidth="1"/>
    <col min="7" max="10" width="25.28515625" customWidth="1"/>
    <col min="11" max="12" width="15.7109375" customWidth="1"/>
  </cols>
  <sheetData>
    <row r="1" spans="2:12" ht="18" customHeight="1" x14ac:dyDescent="0.25">
      <c r="B1" s="2"/>
      <c r="C1" s="2"/>
      <c r="D1" s="2"/>
      <c r="E1" s="2"/>
      <c r="F1" s="2"/>
      <c r="G1" s="2"/>
      <c r="H1" s="2"/>
      <c r="I1" s="2"/>
      <c r="J1" s="2"/>
      <c r="K1" s="2"/>
    </row>
    <row r="2" spans="2:12" ht="15.75" customHeight="1" x14ac:dyDescent="0.25">
      <c r="B2" s="201" t="s">
        <v>12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</row>
    <row r="3" spans="2:12" ht="18" x14ac:dyDescent="0.25">
      <c r="B3" s="2"/>
      <c r="C3" s="2"/>
      <c r="D3" s="2"/>
      <c r="E3" s="2"/>
      <c r="F3" s="2"/>
      <c r="G3" s="2"/>
      <c r="H3" s="2"/>
      <c r="I3" s="2"/>
      <c r="J3" s="3"/>
      <c r="K3" s="3"/>
    </row>
    <row r="4" spans="2:12" ht="18" customHeight="1" x14ac:dyDescent="0.25">
      <c r="B4" s="201" t="s">
        <v>64</v>
      </c>
      <c r="C4" s="201"/>
      <c r="D4" s="201"/>
      <c r="E4" s="201"/>
      <c r="F4" s="201"/>
      <c r="G4" s="201"/>
      <c r="H4" s="201"/>
      <c r="I4" s="201"/>
      <c r="J4" s="201"/>
      <c r="K4" s="201"/>
      <c r="L4" s="201"/>
    </row>
    <row r="5" spans="2:12" ht="18" x14ac:dyDescent="0.25">
      <c r="B5" s="2"/>
      <c r="C5" s="2"/>
      <c r="D5" s="2"/>
      <c r="E5" s="2"/>
      <c r="F5" s="2"/>
      <c r="G5" s="2"/>
      <c r="H5" s="2"/>
      <c r="I5" s="2"/>
      <c r="J5" s="3"/>
      <c r="K5" s="3"/>
    </row>
    <row r="6" spans="2:12" ht="15.75" customHeight="1" x14ac:dyDescent="0.25">
      <c r="B6" s="201" t="s">
        <v>18</v>
      </c>
      <c r="C6" s="201"/>
      <c r="D6" s="201"/>
      <c r="E6" s="201"/>
      <c r="F6" s="201"/>
      <c r="G6" s="201"/>
      <c r="H6" s="201"/>
      <c r="I6" s="201"/>
      <c r="J6" s="201"/>
      <c r="K6" s="201"/>
      <c r="L6" s="201"/>
    </row>
    <row r="7" spans="2:12" ht="18" x14ac:dyDescent="0.25">
      <c r="B7" s="2"/>
      <c r="C7" s="2"/>
      <c r="D7" s="2"/>
      <c r="E7" s="2"/>
      <c r="F7" s="2"/>
      <c r="G7" s="2"/>
      <c r="H7" s="2"/>
      <c r="I7" s="2"/>
      <c r="J7" s="3"/>
      <c r="K7" s="3"/>
    </row>
    <row r="8" spans="2:12" ht="25.5" x14ac:dyDescent="0.25">
      <c r="B8" s="198" t="s">
        <v>7</v>
      </c>
      <c r="C8" s="199"/>
      <c r="D8" s="199"/>
      <c r="E8" s="199"/>
      <c r="F8" s="200"/>
      <c r="G8" s="35" t="s">
        <v>184</v>
      </c>
      <c r="H8" s="35" t="s">
        <v>185</v>
      </c>
      <c r="I8" s="35" t="s">
        <v>186</v>
      </c>
      <c r="J8" s="35" t="s">
        <v>187</v>
      </c>
      <c r="K8" s="35" t="s">
        <v>17</v>
      </c>
      <c r="L8" s="35" t="s">
        <v>50</v>
      </c>
    </row>
    <row r="9" spans="2:12" ht="16.5" customHeight="1" x14ac:dyDescent="0.25">
      <c r="B9" s="198">
        <v>1</v>
      </c>
      <c r="C9" s="199"/>
      <c r="D9" s="199"/>
      <c r="E9" s="199"/>
      <c r="F9" s="200"/>
      <c r="G9" s="35">
        <v>2</v>
      </c>
      <c r="H9" s="35">
        <v>3</v>
      </c>
      <c r="I9" s="35">
        <v>4</v>
      </c>
      <c r="J9" s="35">
        <v>5</v>
      </c>
      <c r="K9" s="35" t="s">
        <v>19</v>
      </c>
      <c r="L9" s="35" t="s">
        <v>20</v>
      </c>
    </row>
    <row r="10" spans="2:12" x14ac:dyDescent="0.25">
      <c r="B10" s="6"/>
      <c r="C10" s="6"/>
      <c r="D10" s="6"/>
      <c r="E10" s="6"/>
      <c r="F10" s="6" t="s">
        <v>21</v>
      </c>
      <c r="G10" s="71">
        <v>1137674.23</v>
      </c>
      <c r="H10" s="72">
        <f>H11+H37</f>
        <v>1550422.2999999998</v>
      </c>
      <c r="I10" s="72">
        <f>I11+I37</f>
        <v>1550422.2999999998</v>
      </c>
      <c r="J10" s="73">
        <f>J11+J37</f>
        <v>1449356.1099999999</v>
      </c>
      <c r="K10" s="68">
        <f>J10/G10*100</f>
        <v>127.39640854834164</v>
      </c>
      <c r="L10" s="68">
        <f>J10/I10*100</f>
        <v>93.481376654605654</v>
      </c>
    </row>
    <row r="11" spans="2:12" ht="15.75" customHeight="1" x14ac:dyDescent="0.25">
      <c r="B11" s="6">
        <v>6</v>
      </c>
      <c r="C11" s="6"/>
      <c r="D11" s="6"/>
      <c r="E11" s="6"/>
      <c r="F11" s="6" t="s">
        <v>2</v>
      </c>
      <c r="G11" s="74">
        <f>G12+G18+G21+G24+G30+G34</f>
        <v>1137674.23</v>
      </c>
      <c r="H11" s="75">
        <v>1548822.2999999998</v>
      </c>
      <c r="I11" s="75">
        <v>1548822.2999999998</v>
      </c>
      <c r="J11" s="73">
        <f>J12+J18+J21+J24+J30+J34</f>
        <v>1447763.44</v>
      </c>
      <c r="K11" s="68">
        <f t="shared" ref="K11:K36" si="0">J11/G11*100</f>
        <v>127.25641504598377</v>
      </c>
      <c r="L11" s="68">
        <f t="shared" ref="L11:L40" si="1">J11/I11*100</f>
        <v>93.475115899351408</v>
      </c>
    </row>
    <row r="12" spans="2:12" x14ac:dyDescent="0.25">
      <c r="B12" s="6"/>
      <c r="C12" s="6">
        <v>63</v>
      </c>
      <c r="D12" s="6"/>
      <c r="E12" s="76"/>
      <c r="F12" s="77" t="s">
        <v>22</v>
      </c>
      <c r="G12" s="67">
        <f>G13+G16</f>
        <v>1025373.86</v>
      </c>
      <c r="H12" s="52">
        <v>1271033.83</v>
      </c>
      <c r="I12" s="52">
        <v>1271033.83</v>
      </c>
      <c r="J12" s="58">
        <v>1213716.58</v>
      </c>
      <c r="K12" s="68">
        <f t="shared" si="0"/>
        <v>118.36819986809495</v>
      </c>
      <c r="L12" s="68">
        <f t="shared" si="1"/>
        <v>95.490501617883766</v>
      </c>
    </row>
    <row r="13" spans="2:12" ht="22.5" x14ac:dyDescent="0.25">
      <c r="B13" s="6"/>
      <c r="C13" s="6"/>
      <c r="D13" s="6">
        <v>636</v>
      </c>
      <c r="E13" s="76"/>
      <c r="F13" s="78" t="s">
        <v>160</v>
      </c>
      <c r="G13" s="67">
        <f>G14+G15</f>
        <v>1016704.08</v>
      </c>
      <c r="H13" s="52">
        <v>1212929.18</v>
      </c>
      <c r="I13" s="52">
        <v>1212929.18</v>
      </c>
      <c r="J13" s="58">
        <v>1159240.97</v>
      </c>
      <c r="K13" s="68">
        <f t="shared" si="0"/>
        <v>114.0195060493905</v>
      </c>
      <c r="L13" s="68">
        <f t="shared" si="1"/>
        <v>95.573673147182419</v>
      </c>
    </row>
    <row r="14" spans="2:12" ht="22.5" x14ac:dyDescent="0.25">
      <c r="B14" s="6"/>
      <c r="C14" s="6"/>
      <c r="D14" s="6"/>
      <c r="E14" s="79">
        <v>6361</v>
      </c>
      <c r="F14" s="78" t="s">
        <v>161</v>
      </c>
      <c r="G14" s="67">
        <v>1016173.19</v>
      </c>
      <c r="H14" s="80">
        <v>1212379.18</v>
      </c>
      <c r="I14" s="80">
        <v>1212379.18</v>
      </c>
      <c r="J14" s="58">
        <v>1158709.97</v>
      </c>
      <c r="K14" s="68">
        <f t="shared" si="0"/>
        <v>114.02681958180771</v>
      </c>
      <c r="L14" s="68">
        <f t="shared" si="1"/>
        <v>95.573232295196632</v>
      </c>
    </row>
    <row r="15" spans="2:12" ht="22.5" x14ac:dyDescent="0.25">
      <c r="B15" s="6"/>
      <c r="C15" s="6"/>
      <c r="D15" s="6"/>
      <c r="E15" s="79">
        <v>6362</v>
      </c>
      <c r="F15" s="78" t="s">
        <v>162</v>
      </c>
      <c r="G15" s="67">
        <v>530.89</v>
      </c>
      <c r="H15" s="80">
        <v>550</v>
      </c>
      <c r="I15" s="80">
        <v>550</v>
      </c>
      <c r="J15" s="58">
        <v>531</v>
      </c>
      <c r="K15" s="68">
        <f t="shared" si="0"/>
        <v>100.02071992314792</v>
      </c>
      <c r="L15" s="68">
        <f t="shared" si="1"/>
        <v>96.545454545454547</v>
      </c>
    </row>
    <row r="16" spans="2:12" x14ac:dyDescent="0.25">
      <c r="B16" s="6"/>
      <c r="C16" s="6"/>
      <c r="D16" s="6">
        <v>638</v>
      </c>
      <c r="E16" s="79"/>
      <c r="F16" s="78" t="s">
        <v>163</v>
      </c>
      <c r="G16" s="67">
        <v>8669.7800000000007</v>
      </c>
      <c r="H16" s="80">
        <v>58104.65</v>
      </c>
      <c r="I16" s="80">
        <v>58104.65</v>
      </c>
      <c r="J16" s="58">
        <v>54475.61</v>
      </c>
      <c r="K16" s="68">
        <f t="shared" si="0"/>
        <v>628.33901206258975</v>
      </c>
      <c r="L16" s="68">
        <f t="shared" si="1"/>
        <v>93.754303657280431</v>
      </c>
    </row>
    <row r="17" spans="2:12" x14ac:dyDescent="0.25">
      <c r="B17" s="6"/>
      <c r="C17" s="6"/>
      <c r="D17" s="6"/>
      <c r="E17" s="79">
        <v>6381</v>
      </c>
      <c r="F17" s="78" t="s">
        <v>164</v>
      </c>
      <c r="G17" s="67">
        <v>8669.7800000000007</v>
      </c>
      <c r="H17" s="80">
        <v>58104.65</v>
      </c>
      <c r="I17" s="80">
        <v>58104.65</v>
      </c>
      <c r="J17" s="58">
        <v>54475.61</v>
      </c>
      <c r="K17" s="68">
        <f t="shared" si="0"/>
        <v>628.33901206258975</v>
      </c>
      <c r="L17" s="68">
        <f t="shared" si="1"/>
        <v>93.754303657280431</v>
      </c>
    </row>
    <row r="18" spans="2:12" x14ac:dyDescent="0.25">
      <c r="B18" s="6"/>
      <c r="C18" s="6">
        <v>64</v>
      </c>
      <c r="D18" s="6"/>
      <c r="E18" s="79"/>
      <c r="F18" s="78" t="s">
        <v>165</v>
      </c>
      <c r="G18" s="67">
        <v>17.100000000000001</v>
      </c>
      <c r="H18" s="80">
        <v>25</v>
      </c>
      <c r="I18" s="80">
        <v>25</v>
      </c>
      <c r="J18" s="58">
        <v>29.39</v>
      </c>
      <c r="K18" s="68">
        <f t="shared" si="0"/>
        <v>171.87134502923976</v>
      </c>
      <c r="L18" s="68">
        <f t="shared" si="1"/>
        <v>117.56</v>
      </c>
    </row>
    <row r="19" spans="2:12" s="32" customFormat="1" x14ac:dyDescent="0.25">
      <c r="B19" s="6"/>
      <c r="C19" s="6"/>
      <c r="D19" s="6">
        <v>641</v>
      </c>
      <c r="E19" s="79"/>
      <c r="F19" s="78" t="s">
        <v>166</v>
      </c>
      <c r="G19" s="67">
        <v>17.100000000000001</v>
      </c>
      <c r="H19" s="80">
        <v>25</v>
      </c>
      <c r="I19" s="80">
        <v>25</v>
      </c>
      <c r="J19" s="58">
        <v>29.39</v>
      </c>
      <c r="K19" s="68">
        <f t="shared" si="0"/>
        <v>171.87134502923976</v>
      </c>
      <c r="L19" s="68">
        <f t="shared" si="1"/>
        <v>117.56</v>
      </c>
    </row>
    <row r="20" spans="2:12" x14ac:dyDescent="0.25">
      <c r="B20" s="6"/>
      <c r="C20" s="6"/>
      <c r="D20" s="6"/>
      <c r="E20" s="79">
        <v>6413</v>
      </c>
      <c r="F20" s="78" t="s">
        <v>167</v>
      </c>
      <c r="G20" s="67">
        <f>17.1</f>
        <v>17.100000000000001</v>
      </c>
      <c r="H20" s="80">
        <v>25</v>
      </c>
      <c r="I20" s="80">
        <v>25</v>
      </c>
      <c r="J20" s="58">
        <v>29.39</v>
      </c>
      <c r="K20" s="68">
        <f t="shared" si="0"/>
        <v>171.87134502923976</v>
      </c>
      <c r="L20" s="68">
        <f t="shared" si="1"/>
        <v>117.56</v>
      </c>
    </row>
    <row r="21" spans="2:12" ht="22.5" x14ac:dyDescent="0.25">
      <c r="B21" s="6"/>
      <c r="C21" s="6">
        <v>65</v>
      </c>
      <c r="D21" s="6"/>
      <c r="E21" s="79"/>
      <c r="F21" s="78" t="s">
        <v>168</v>
      </c>
      <c r="G21" s="67">
        <v>7971.86</v>
      </c>
      <c r="H21" s="80">
        <v>12800</v>
      </c>
      <c r="I21" s="80">
        <v>12800</v>
      </c>
      <c r="J21" s="58">
        <v>11272.69</v>
      </c>
      <c r="K21" s="68">
        <f t="shared" si="0"/>
        <v>141.40602067773392</v>
      </c>
      <c r="L21" s="68">
        <f t="shared" si="1"/>
        <v>88.067890625000004</v>
      </c>
    </row>
    <row r="22" spans="2:12" x14ac:dyDescent="0.25">
      <c r="B22" s="6"/>
      <c r="C22" s="6"/>
      <c r="D22" s="6">
        <v>652</v>
      </c>
      <c r="E22" s="79"/>
      <c r="F22" s="78" t="s">
        <v>169</v>
      </c>
      <c r="G22" s="67">
        <v>7971.86</v>
      </c>
      <c r="H22" s="80">
        <v>12800</v>
      </c>
      <c r="I22" s="80">
        <v>12800</v>
      </c>
      <c r="J22" s="58">
        <v>11272.69</v>
      </c>
      <c r="K22" s="68">
        <f t="shared" si="0"/>
        <v>141.40602067773392</v>
      </c>
      <c r="L22" s="68">
        <f t="shared" si="1"/>
        <v>88.067890625000004</v>
      </c>
    </row>
    <row r="23" spans="2:12" x14ac:dyDescent="0.25">
      <c r="B23" s="6"/>
      <c r="C23" s="6"/>
      <c r="D23" s="6"/>
      <c r="E23" s="79">
        <v>6526</v>
      </c>
      <c r="F23" s="78" t="s">
        <v>170</v>
      </c>
      <c r="G23" s="67">
        <v>7971.86</v>
      </c>
      <c r="H23" s="80">
        <v>12800</v>
      </c>
      <c r="I23" s="80">
        <v>12800</v>
      </c>
      <c r="J23" s="58">
        <v>11272.69</v>
      </c>
      <c r="K23" s="68">
        <f t="shared" si="0"/>
        <v>141.40602067773392</v>
      </c>
      <c r="L23" s="68">
        <f t="shared" si="1"/>
        <v>88.067890625000004</v>
      </c>
    </row>
    <row r="24" spans="2:12" ht="21.75" customHeight="1" x14ac:dyDescent="0.25">
      <c r="B24" s="6"/>
      <c r="C24" s="6">
        <v>66</v>
      </c>
      <c r="D24" s="6"/>
      <c r="E24" s="79"/>
      <c r="F24" s="78" t="s">
        <v>171</v>
      </c>
      <c r="G24" s="67">
        <f>G25+G27</f>
        <v>853.5</v>
      </c>
      <c r="H24" s="80">
        <v>35556.639999999999</v>
      </c>
      <c r="I24" s="80">
        <v>35556.639999999999</v>
      </c>
      <c r="J24" s="58">
        <v>43243.3</v>
      </c>
      <c r="K24" s="68">
        <f t="shared" si="0"/>
        <v>5066.584651435267</v>
      </c>
      <c r="L24" s="68">
        <f t="shared" si="1"/>
        <v>121.61807189880709</v>
      </c>
    </row>
    <row r="25" spans="2:12" x14ac:dyDescent="0.25">
      <c r="B25" s="6"/>
      <c r="C25" s="6"/>
      <c r="D25" s="6">
        <v>661</v>
      </c>
      <c r="E25" s="79"/>
      <c r="F25" s="78" t="s">
        <v>23</v>
      </c>
      <c r="G25" s="67">
        <v>0</v>
      </c>
      <c r="H25" s="80">
        <v>32580</v>
      </c>
      <c r="I25" s="80">
        <v>32580</v>
      </c>
      <c r="J25" s="58">
        <v>37770.370000000003</v>
      </c>
      <c r="K25" s="68">
        <v>0</v>
      </c>
      <c r="L25" s="68">
        <f t="shared" si="1"/>
        <v>115.93115408225907</v>
      </c>
    </row>
    <row r="26" spans="2:12" ht="12.75" customHeight="1" x14ac:dyDescent="0.25">
      <c r="B26" s="6"/>
      <c r="C26" s="6"/>
      <c r="D26" s="6"/>
      <c r="E26" s="81">
        <v>6615</v>
      </c>
      <c r="F26" s="78" t="s">
        <v>172</v>
      </c>
      <c r="G26" s="67">
        <v>0</v>
      </c>
      <c r="H26" s="80">
        <v>32580</v>
      </c>
      <c r="I26" s="80">
        <v>32580</v>
      </c>
      <c r="J26" s="58">
        <v>37770.370000000003</v>
      </c>
      <c r="K26" s="68">
        <v>0</v>
      </c>
      <c r="L26" s="68">
        <f t="shared" si="1"/>
        <v>115.93115408225907</v>
      </c>
    </row>
    <row r="27" spans="2:12" x14ac:dyDescent="0.25">
      <c r="B27" s="6"/>
      <c r="C27" s="6"/>
      <c r="D27" s="6">
        <v>663</v>
      </c>
      <c r="E27" s="81"/>
      <c r="F27" s="78" t="s">
        <v>173</v>
      </c>
      <c r="G27" s="67">
        <v>853.5</v>
      </c>
      <c r="H27" s="80">
        <v>2976.6400000000003</v>
      </c>
      <c r="I27" s="80">
        <v>2976.6400000000003</v>
      </c>
      <c r="J27" s="58">
        <v>5472.93</v>
      </c>
      <c r="K27" s="68">
        <f t="shared" si="0"/>
        <v>641.23374340949044</v>
      </c>
      <c r="L27" s="68">
        <f t="shared" si="1"/>
        <v>183.86267738120833</v>
      </c>
    </row>
    <row r="28" spans="2:12" x14ac:dyDescent="0.25">
      <c r="B28" s="6"/>
      <c r="C28" s="6"/>
      <c r="D28" s="6"/>
      <c r="E28" s="81">
        <v>6631</v>
      </c>
      <c r="F28" s="78" t="s">
        <v>144</v>
      </c>
      <c r="G28" s="67">
        <v>853.5</v>
      </c>
      <c r="H28" s="80">
        <v>2976.6400000000003</v>
      </c>
      <c r="I28" s="80">
        <v>2976.6400000000003</v>
      </c>
      <c r="J28" s="58">
        <v>5392.03</v>
      </c>
      <c r="K28" s="68">
        <f t="shared" si="0"/>
        <v>631.75512595196244</v>
      </c>
      <c r="L28" s="68">
        <f t="shared" si="1"/>
        <v>181.14484788217584</v>
      </c>
    </row>
    <row r="29" spans="2:12" x14ac:dyDescent="0.25">
      <c r="B29" s="6"/>
      <c r="C29" s="6"/>
      <c r="D29" s="6"/>
      <c r="E29" s="81">
        <v>6632</v>
      </c>
      <c r="F29" s="78" t="s">
        <v>174</v>
      </c>
      <c r="G29" s="67">
        <v>0</v>
      </c>
      <c r="H29" s="80">
        <v>0</v>
      </c>
      <c r="I29" s="80">
        <v>0</v>
      </c>
      <c r="J29" s="58">
        <v>80.900000000000006</v>
      </c>
      <c r="K29" s="68">
        <v>0</v>
      </c>
      <c r="L29" s="68">
        <v>0</v>
      </c>
    </row>
    <row r="30" spans="2:12" ht="22.5" x14ac:dyDescent="0.25">
      <c r="B30" s="6"/>
      <c r="C30" s="6">
        <v>67</v>
      </c>
      <c r="D30" s="6"/>
      <c r="E30" s="81"/>
      <c r="F30" s="78" t="s">
        <v>175</v>
      </c>
      <c r="G30" s="67">
        <f>G31</f>
        <v>100778.42</v>
      </c>
      <c r="H30" s="80">
        <v>228956.83</v>
      </c>
      <c r="I30" s="80">
        <v>228956.83</v>
      </c>
      <c r="J30" s="58">
        <v>179501.48</v>
      </c>
      <c r="K30" s="68">
        <f t="shared" si="0"/>
        <v>178.1149972384961</v>
      </c>
      <c r="L30" s="68">
        <f t="shared" si="1"/>
        <v>78.399705306891263</v>
      </c>
    </row>
    <row r="31" spans="2:12" ht="22.5" x14ac:dyDescent="0.25">
      <c r="B31" s="6"/>
      <c r="C31" s="6"/>
      <c r="D31" s="6">
        <v>671</v>
      </c>
      <c r="E31" s="81"/>
      <c r="F31" s="78" t="s">
        <v>176</v>
      </c>
      <c r="G31" s="67">
        <f>G32+G33</f>
        <v>100778.42</v>
      </c>
      <c r="H31" s="80">
        <v>228956.83</v>
      </c>
      <c r="I31" s="80">
        <v>228956.83</v>
      </c>
      <c r="J31" s="58">
        <v>179501.48</v>
      </c>
      <c r="K31" s="68">
        <f t="shared" si="0"/>
        <v>178.1149972384961</v>
      </c>
      <c r="L31" s="68">
        <f t="shared" si="1"/>
        <v>78.399705306891263</v>
      </c>
    </row>
    <row r="32" spans="2:12" ht="22.5" x14ac:dyDescent="0.25">
      <c r="B32" s="6"/>
      <c r="C32" s="6"/>
      <c r="D32" s="6"/>
      <c r="E32" s="81">
        <v>6711</v>
      </c>
      <c r="F32" s="78" t="s">
        <v>177</v>
      </c>
      <c r="G32" s="67">
        <v>99209.15</v>
      </c>
      <c r="H32" s="80">
        <v>114787.46</v>
      </c>
      <c r="I32" s="80">
        <v>114787.46</v>
      </c>
      <c r="J32" s="58">
        <v>110872.63</v>
      </c>
      <c r="K32" s="68">
        <f t="shared" si="0"/>
        <v>111.75645593173616</v>
      </c>
      <c r="L32" s="68">
        <f t="shared" si="1"/>
        <v>96.589496796949774</v>
      </c>
    </row>
    <row r="33" spans="2:12" ht="22.5" x14ac:dyDescent="0.25">
      <c r="B33" s="6"/>
      <c r="C33" s="6"/>
      <c r="D33" s="6"/>
      <c r="E33" s="81">
        <v>6712</v>
      </c>
      <c r="F33" s="78" t="s">
        <v>178</v>
      </c>
      <c r="G33" s="67">
        <v>1569.27</v>
      </c>
      <c r="H33" s="80">
        <v>114169.37</v>
      </c>
      <c r="I33" s="80">
        <v>114169.37</v>
      </c>
      <c r="J33" s="58">
        <v>68628.850000000006</v>
      </c>
      <c r="K33" s="68">
        <f t="shared" si="0"/>
        <v>4373.2977753987525</v>
      </c>
      <c r="L33" s="68">
        <f t="shared" si="1"/>
        <v>60.111437945221212</v>
      </c>
    </row>
    <row r="34" spans="2:12" x14ac:dyDescent="0.25">
      <c r="B34" s="6"/>
      <c r="C34" s="6">
        <v>68</v>
      </c>
      <c r="D34" s="6"/>
      <c r="E34" s="81"/>
      <c r="F34" s="78" t="s">
        <v>179</v>
      </c>
      <c r="G34" s="67">
        <v>2679.49</v>
      </c>
      <c r="H34" s="80">
        <v>450</v>
      </c>
      <c r="I34" s="80">
        <v>450</v>
      </c>
      <c r="J34" s="58">
        <v>0</v>
      </c>
      <c r="K34" s="68">
        <f t="shared" si="0"/>
        <v>0</v>
      </c>
      <c r="L34" s="68">
        <f t="shared" si="1"/>
        <v>0</v>
      </c>
    </row>
    <row r="35" spans="2:12" x14ac:dyDescent="0.25">
      <c r="B35" s="6"/>
      <c r="C35" s="6"/>
      <c r="D35" s="6">
        <v>683</v>
      </c>
      <c r="E35" s="81"/>
      <c r="F35" s="78" t="s">
        <v>180</v>
      </c>
      <c r="G35" s="67">
        <v>2679.49</v>
      </c>
      <c r="H35" s="80">
        <v>450</v>
      </c>
      <c r="I35" s="80">
        <v>450</v>
      </c>
      <c r="J35" s="58">
        <v>0</v>
      </c>
      <c r="K35" s="68">
        <f t="shared" si="0"/>
        <v>0</v>
      </c>
      <c r="L35" s="68">
        <f t="shared" si="1"/>
        <v>0</v>
      </c>
    </row>
    <row r="36" spans="2:12" x14ac:dyDescent="0.25">
      <c r="B36" s="6"/>
      <c r="C36" s="6"/>
      <c r="D36" s="6"/>
      <c r="E36" s="81">
        <v>6831</v>
      </c>
      <c r="F36" s="78" t="s">
        <v>180</v>
      </c>
      <c r="G36" s="67">
        <v>2679.49</v>
      </c>
      <c r="H36" s="80">
        <v>450</v>
      </c>
      <c r="I36" s="80">
        <v>450</v>
      </c>
      <c r="J36" s="58">
        <v>0</v>
      </c>
      <c r="K36" s="68">
        <f t="shared" si="0"/>
        <v>0</v>
      </c>
      <c r="L36" s="68">
        <f t="shared" si="1"/>
        <v>0</v>
      </c>
    </row>
    <row r="37" spans="2:12" x14ac:dyDescent="0.25">
      <c r="B37" s="6">
        <v>7</v>
      </c>
      <c r="C37" s="6"/>
      <c r="D37" s="6"/>
      <c r="E37" s="82"/>
      <c r="F37" s="19" t="s">
        <v>3</v>
      </c>
      <c r="G37" s="74">
        <v>0</v>
      </c>
      <c r="H37" s="83">
        <v>1600</v>
      </c>
      <c r="I37" s="83">
        <v>1600</v>
      </c>
      <c r="J37" s="73">
        <v>1592.67</v>
      </c>
      <c r="K37" s="68">
        <v>0</v>
      </c>
      <c r="L37" s="68">
        <f t="shared" si="1"/>
        <v>99.541875000000005</v>
      </c>
    </row>
    <row r="38" spans="2:12" x14ac:dyDescent="0.25">
      <c r="B38" s="6"/>
      <c r="C38" s="6">
        <v>72</v>
      </c>
      <c r="D38" s="6"/>
      <c r="E38" s="81"/>
      <c r="F38" s="78" t="s">
        <v>25</v>
      </c>
      <c r="G38" s="67">
        <v>0</v>
      </c>
      <c r="H38" s="80">
        <v>1600</v>
      </c>
      <c r="I38" s="80">
        <v>1600</v>
      </c>
      <c r="J38" s="58">
        <v>1592.67</v>
      </c>
      <c r="K38" s="68">
        <v>0</v>
      </c>
      <c r="L38" s="68">
        <f t="shared" si="1"/>
        <v>99.541875000000005</v>
      </c>
    </row>
    <row r="39" spans="2:12" x14ac:dyDescent="0.25">
      <c r="B39" s="6"/>
      <c r="C39" s="6"/>
      <c r="D39" s="6">
        <v>722</v>
      </c>
      <c r="E39" s="81"/>
      <c r="F39" s="78" t="s">
        <v>181</v>
      </c>
      <c r="G39" s="67">
        <v>0</v>
      </c>
      <c r="H39" s="80">
        <v>1600</v>
      </c>
      <c r="I39" s="80">
        <v>1600</v>
      </c>
      <c r="J39" s="58">
        <v>1592.67</v>
      </c>
      <c r="K39" s="68">
        <v>0</v>
      </c>
      <c r="L39" s="68">
        <f t="shared" si="1"/>
        <v>99.541875000000005</v>
      </c>
    </row>
    <row r="40" spans="2:12" x14ac:dyDescent="0.25">
      <c r="B40" s="6"/>
      <c r="C40" s="6"/>
      <c r="D40" s="6"/>
      <c r="E40" s="81">
        <v>7227</v>
      </c>
      <c r="F40" s="78" t="s">
        <v>123</v>
      </c>
      <c r="G40" s="67">
        <v>0</v>
      </c>
      <c r="H40" s="80">
        <v>1600</v>
      </c>
      <c r="I40" s="80">
        <v>1600</v>
      </c>
      <c r="J40" s="58">
        <v>1592.67</v>
      </c>
      <c r="K40" s="68">
        <v>0</v>
      </c>
      <c r="L40" s="68">
        <f t="shared" si="1"/>
        <v>99.541875000000005</v>
      </c>
    </row>
    <row r="41" spans="2:12" x14ac:dyDescent="0.25">
      <c r="B41" s="155">
        <v>9</v>
      </c>
      <c r="C41" s="155"/>
      <c r="D41" s="155"/>
      <c r="E41" s="156"/>
      <c r="F41" s="157" t="s">
        <v>195</v>
      </c>
      <c r="G41" s="158">
        <v>30501.65</v>
      </c>
      <c r="H41" s="158">
        <v>30501.65</v>
      </c>
      <c r="I41" s="158">
        <v>30501.65</v>
      </c>
      <c r="J41" s="159">
        <v>21438.73</v>
      </c>
      <c r="K41" s="160">
        <f t="shared" ref="K41:K44" si="2">J41/G41*100</f>
        <v>70.287115615056877</v>
      </c>
      <c r="L41" s="160">
        <f t="shared" ref="L41:L44" si="3">J41/I41*100</f>
        <v>70.287115615056877</v>
      </c>
    </row>
    <row r="42" spans="2:12" x14ac:dyDescent="0.25">
      <c r="B42" s="155"/>
      <c r="C42" s="155">
        <v>92</v>
      </c>
      <c r="D42" s="155"/>
      <c r="E42" s="161"/>
      <c r="F42" s="162" t="s">
        <v>194</v>
      </c>
      <c r="G42" s="163">
        <v>30501.65</v>
      </c>
      <c r="H42" s="163">
        <v>30501.65</v>
      </c>
      <c r="I42" s="163">
        <v>30501.65</v>
      </c>
      <c r="J42" s="164">
        <v>21438.73</v>
      </c>
      <c r="K42" s="160">
        <f t="shared" si="2"/>
        <v>70.287115615056877</v>
      </c>
      <c r="L42" s="160">
        <f t="shared" si="3"/>
        <v>70.287115615056877</v>
      </c>
    </row>
    <row r="43" spans="2:12" x14ac:dyDescent="0.25">
      <c r="B43" s="155"/>
      <c r="C43" s="155"/>
      <c r="D43" s="155">
        <v>922</v>
      </c>
      <c r="E43" s="161"/>
      <c r="F43" s="162" t="s">
        <v>193</v>
      </c>
      <c r="G43" s="163">
        <v>30501.65</v>
      </c>
      <c r="H43" s="163">
        <v>30501.65</v>
      </c>
      <c r="I43" s="163">
        <v>30501.65</v>
      </c>
      <c r="J43" s="164">
        <v>21438.73</v>
      </c>
      <c r="K43" s="160">
        <f t="shared" si="2"/>
        <v>70.287115615056877</v>
      </c>
      <c r="L43" s="160">
        <f t="shared" si="3"/>
        <v>70.287115615056877</v>
      </c>
    </row>
    <row r="44" spans="2:12" x14ac:dyDescent="0.25">
      <c r="B44" s="155"/>
      <c r="C44" s="155"/>
      <c r="D44" s="155"/>
      <c r="E44" s="161">
        <v>9221</v>
      </c>
      <c r="F44" s="162" t="s">
        <v>192</v>
      </c>
      <c r="G44" s="163">
        <v>30501.65</v>
      </c>
      <c r="H44" s="163">
        <v>30501.65</v>
      </c>
      <c r="I44" s="163">
        <v>30501.65</v>
      </c>
      <c r="J44" s="164">
        <v>21438.73</v>
      </c>
      <c r="K44" s="160">
        <f t="shared" si="2"/>
        <v>70.287115615056877</v>
      </c>
      <c r="L44" s="160">
        <f t="shared" si="3"/>
        <v>70.287115615056877</v>
      </c>
    </row>
    <row r="46" spans="2:12" ht="25.5" x14ac:dyDescent="0.25">
      <c r="B46" s="198" t="s">
        <v>7</v>
      </c>
      <c r="C46" s="199"/>
      <c r="D46" s="199"/>
      <c r="E46" s="199"/>
      <c r="F46" s="200"/>
      <c r="G46" s="35" t="s">
        <v>184</v>
      </c>
      <c r="H46" s="35" t="s">
        <v>185</v>
      </c>
      <c r="I46" s="35" t="s">
        <v>186</v>
      </c>
      <c r="J46" s="35" t="s">
        <v>187</v>
      </c>
      <c r="K46" s="35" t="s">
        <v>17</v>
      </c>
      <c r="L46" s="35" t="s">
        <v>50</v>
      </c>
    </row>
    <row r="47" spans="2:12" x14ac:dyDescent="0.25">
      <c r="B47" s="198">
        <v>1</v>
      </c>
      <c r="C47" s="199"/>
      <c r="D47" s="199"/>
      <c r="E47" s="199"/>
      <c r="F47" s="200"/>
      <c r="G47" s="35">
        <v>2</v>
      </c>
      <c r="H47" s="35">
        <v>3</v>
      </c>
      <c r="I47" s="35">
        <v>4</v>
      </c>
      <c r="J47" s="35">
        <v>5</v>
      </c>
      <c r="K47" s="35" t="s">
        <v>19</v>
      </c>
      <c r="L47" s="35" t="s">
        <v>20</v>
      </c>
    </row>
    <row r="48" spans="2:12" x14ac:dyDescent="0.25">
      <c r="B48" s="6"/>
      <c r="C48" s="6"/>
      <c r="D48" s="6"/>
      <c r="E48" s="6"/>
      <c r="F48" s="6" t="s">
        <v>8</v>
      </c>
      <c r="G48" s="71">
        <v>1180398.45</v>
      </c>
      <c r="H48" s="72">
        <f>H49+H99</f>
        <v>1579386.4900000002</v>
      </c>
      <c r="I48" s="72">
        <f>I49+I99</f>
        <v>1579386.4900000002</v>
      </c>
      <c r="J48" s="73">
        <f>J49+J99</f>
        <v>1400816.75</v>
      </c>
      <c r="K48" s="84">
        <f t="shared" ref="K48:K108" si="4">J48/G48*100</f>
        <v>118.67321157529477</v>
      </c>
      <c r="L48" s="84">
        <f t="shared" ref="L48:L111" si="5">J48/I48*100</f>
        <v>88.693727524540236</v>
      </c>
    </row>
    <row r="49" spans="2:12" x14ac:dyDescent="0.25">
      <c r="B49" s="6">
        <v>3</v>
      </c>
      <c r="C49" s="6"/>
      <c r="D49" s="6"/>
      <c r="E49" s="6"/>
      <c r="F49" s="6" t="s">
        <v>4</v>
      </c>
      <c r="G49" s="74">
        <f>G50+G60+G92+G96</f>
        <v>1168231.3700000001</v>
      </c>
      <c r="H49" s="75">
        <v>1480934.2000000002</v>
      </c>
      <c r="I49" s="75">
        <v>1480934.2000000002</v>
      </c>
      <c r="J49" s="73">
        <f>J50+J60+J92+J96</f>
        <v>1326170.72</v>
      </c>
      <c r="K49" s="84">
        <f t="shared" si="4"/>
        <v>113.51952653009137</v>
      </c>
      <c r="L49" s="84">
        <f t="shared" si="5"/>
        <v>89.549604567171173</v>
      </c>
    </row>
    <row r="50" spans="2:12" x14ac:dyDescent="0.25">
      <c r="B50" s="6"/>
      <c r="C50" s="6">
        <v>31</v>
      </c>
      <c r="D50" s="6"/>
      <c r="E50" s="10"/>
      <c r="F50" s="10" t="s">
        <v>5</v>
      </c>
      <c r="G50" s="67">
        <f>G51+G55+G57</f>
        <v>1003821.06</v>
      </c>
      <c r="H50" s="52">
        <v>1199170</v>
      </c>
      <c r="I50" s="52">
        <v>1199170</v>
      </c>
      <c r="J50" s="58">
        <v>1136497.1399999999</v>
      </c>
      <c r="K50" s="84">
        <f t="shared" si="4"/>
        <v>113.21710465010565</v>
      </c>
      <c r="L50" s="84">
        <f t="shared" si="5"/>
        <v>94.773646772350872</v>
      </c>
    </row>
    <row r="51" spans="2:12" x14ac:dyDescent="0.25">
      <c r="B51" s="21"/>
      <c r="C51" s="21"/>
      <c r="D51" s="21">
        <v>311</v>
      </c>
      <c r="E51" s="7"/>
      <c r="F51" s="7" t="s">
        <v>26</v>
      </c>
      <c r="G51" s="67">
        <f>G52+G53+G54</f>
        <v>828619.66</v>
      </c>
      <c r="H51" s="52">
        <v>1019440</v>
      </c>
      <c r="I51" s="52">
        <v>1019440</v>
      </c>
      <c r="J51" s="58">
        <v>936037.06</v>
      </c>
      <c r="K51" s="84">
        <f t="shared" si="4"/>
        <v>112.96341436069717</v>
      </c>
      <c r="L51" s="84">
        <f t="shared" si="5"/>
        <v>91.818749509534641</v>
      </c>
    </row>
    <row r="52" spans="2:12" x14ac:dyDescent="0.25">
      <c r="B52" s="21"/>
      <c r="C52" s="21"/>
      <c r="D52" s="21"/>
      <c r="E52" s="7">
        <v>3111</v>
      </c>
      <c r="F52" s="7" t="s">
        <v>27</v>
      </c>
      <c r="G52" s="67">
        <v>828619.66</v>
      </c>
      <c r="H52" s="52">
        <v>1019440</v>
      </c>
      <c r="I52" s="52">
        <v>1019440</v>
      </c>
      <c r="J52" s="58">
        <v>901521.63</v>
      </c>
      <c r="K52" s="84">
        <f t="shared" si="4"/>
        <v>108.79800148598935</v>
      </c>
      <c r="L52" s="84">
        <f t="shared" si="5"/>
        <v>88.433024994114419</v>
      </c>
    </row>
    <row r="53" spans="2:12" x14ac:dyDescent="0.25">
      <c r="B53" s="21"/>
      <c r="C53" s="21"/>
      <c r="D53" s="21"/>
      <c r="E53" s="85">
        <v>3113</v>
      </c>
      <c r="F53" s="86" t="s">
        <v>78</v>
      </c>
      <c r="G53" s="67">
        <v>0</v>
      </c>
      <c r="H53" s="52">
        <v>0</v>
      </c>
      <c r="I53" s="52">
        <v>0</v>
      </c>
      <c r="J53" s="58">
        <v>26009.03</v>
      </c>
      <c r="K53" s="84">
        <v>0</v>
      </c>
      <c r="L53" s="84">
        <v>0</v>
      </c>
    </row>
    <row r="54" spans="2:12" x14ac:dyDescent="0.25">
      <c r="B54" s="21"/>
      <c r="C54" s="21"/>
      <c r="D54" s="21"/>
      <c r="E54" s="87">
        <v>3114</v>
      </c>
      <c r="F54" s="86" t="s">
        <v>79</v>
      </c>
      <c r="G54" s="67">
        <v>0</v>
      </c>
      <c r="H54" s="52">
        <v>0</v>
      </c>
      <c r="I54" s="52">
        <v>0</v>
      </c>
      <c r="J54" s="58">
        <v>8506.4</v>
      </c>
      <c r="K54" s="84">
        <v>0</v>
      </c>
      <c r="L54" s="84">
        <v>0</v>
      </c>
    </row>
    <row r="55" spans="2:12" x14ac:dyDescent="0.25">
      <c r="B55" s="21"/>
      <c r="C55" s="21"/>
      <c r="D55" s="21">
        <v>312</v>
      </c>
      <c r="E55" s="88"/>
      <c r="F55" s="89" t="s">
        <v>80</v>
      </c>
      <c r="G55" s="58">
        <f>G56</f>
        <v>41624.230000000003</v>
      </c>
      <c r="H55" s="58">
        <v>29130</v>
      </c>
      <c r="I55" s="58">
        <v>29130</v>
      </c>
      <c r="J55" s="58">
        <v>46010.81</v>
      </c>
      <c r="K55" s="84">
        <f t="shared" si="4"/>
        <v>110.53852527722434</v>
      </c>
      <c r="L55" s="84">
        <f t="shared" si="5"/>
        <v>157.94991417782353</v>
      </c>
    </row>
    <row r="56" spans="2:12" x14ac:dyDescent="0.25">
      <c r="B56" s="21"/>
      <c r="C56" s="21"/>
      <c r="D56" s="21"/>
      <c r="E56" s="88">
        <v>3121</v>
      </c>
      <c r="F56" s="89" t="s">
        <v>80</v>
      </c>
      <c r="G56" s="58">
        <v>41624.230000000003</v>
      </c>
      <c r="H56" s="58">
        <v>29130</v>
      </c>
      <c r="I56" s="58">
        <v>29130</v>
      </c>
      <c r="J56" s="58">
        <v>46010.81</v>
      </c>
      <c r="K56" s="84">
        <f t="shared" si="4"/>
        <v>110.53852527722434</v>
      </c>
      <c r="L56" s="84">
        <f t="shared" si="5"/>
        <v>157.94991417782353</v>
      </c>
    </row>
    <row r="57" spans="2:12" x14ac:dyDescent="0.25">
      <c r="B57" s="21"/>
      <c r="C57" s="21"/>
      <c r="D57" s="21">
        <v>313</v>
      </c>
      <c r="E57" s="88"/>
      <c r="F57" s="89" t="s">
        <v>81</v>
      </c>
      <c r="G57" s="58">
        <f>G58+G59</f>
        <v>133577.17000000001</v>
      </c>
      <c r="H57" s="58">
        <v>150600</v>
      </c>
      <c r="I57" s="58">
        <v>150600</v>
      </c>
      <c r="J57" s="58">
        <v>154449.26999999999</v>
      </c>
      <c r="K57" s="84">
        <f t="shared" si="4"/>
        <v>115.62549947719359</v>
      </c>
      <c r="L57" s="84">
        <f t="shared" si="5"/>
        <v>102.5559561752988</v>
      </c>
    </row>
    <row r="58" spans="2:12" x14ac:dyDescent="0.25">
      <c r="B58" s="21"/>
      <c r="C58" s="21"/>
      <c r="D58" s="21"/>
      <c r="E58" s="88">
        <v>3132</v>
      </c>
      <c r="F58" s="89" t="s">
        <v>82</v>
      </c>
      <c r="G58" s="58">
        <v>133577.17000000001</v>
      </c>
      <c r="H58" s="58">
        <v>150600</v>
      </c>
      <c r="I58" s="58">
        <v>150600</v>
      </c>
      <c r="J58" s="58">
        <v>154441.44</v>
      </c>
      <c r="K58" s="84">
        <f t="shared" si="4"/>
        <v>115.61963769707053</v>
      </c>
      <c r="L58" s="84">
        <f t="shared" si="5"/>
        <v>102.55075697211156</v>
      </c>
    </row>
    <row r="59" spans="2:12" x14ac:dyDescent="0.25">
      <c r="B59" s="21"/>
      <c r="C59" s="21"/>
      <c r="D59" s="21"/>
      <c r="E59" s="88">
        <v>3133</v>
      </c>
      <c r="F59" s="89" t="s">
        <v>83</v>
      </c>
      <c r="G59" s="58">
        <v>0</v>
      </c>
      <c r="H59" s="58">
        <v>0</v>
      </c>
      <c r="I59" s="58">
        <v>0</v>
      </c>
      <c r="J59" s="58">
        <v>7.83</v>
      </c>
      <c r="K59" s="84">
        <v>0</v>
      </c>
      <c r="L59" s="84">
        <v>0</v>
      </c>
    </row>
    <row r="60" spans="2:12" x14ac:dyDescent="0.25">
      <c r="B60" s="21"/>
      <c r="C60" s="21">
        <v>32</v>
      </c>
      <c r="D60" s="31"/>
      <c r="E60" s="8"/>
      <c r="F60" s="7" t="s">
        <v>13</v>
      </c>
      <c r="G60" s="58">
        <f>G61+G65+G72+G82+G84</f>
        <v>163158.53</v>
      </c>
      <c r="H60" s="58">
        <v>280034.06</v>
      </c>
      <c r="I60" s="58">
        <v>280034.06</v>
      </c>
      <c r="J60" s="58">
        <v>187201.45</v>
      </c>
      <c r="K60" s="84">
        <f t="shared" si="4"/>
        <v>114.73592585076614</v>
      </c>
      <c r="L60" s="84">
        <f t="shared" si="5"/>
        <v>66.849528946586005</v>
      </c>
    </row>
    <row r="61" spans="2:12" x14ac:dyDescent="0.25">
      <c r="B61" s="21"/>
      <c r="C61" s="21"/>
      <c r="D61" s="21">
        <v>321</v>
      </c>
      <c r="E61" s="7"/>
      <c r="F61" s="7" t="s">
        <v>28</v>
      </c>
      <c r="G61" s="58">
        <f>G62+G63+G64</f>
        <v>71974.959999999992</v>
      </c>
      <c r="H61" s="58">
        <v>94214.720000000001</v>
      </c>
      <c r="I61" s="58">
        <v>94214.720000000001</v>
      </c>
      <c r="J61" s="58">
        <v>69932.42</v>
      </c>
      <c r="K61" s="84">
        <f t="shared" si="4"/>
        <v>97.162151948399838</v>
      </c>
      <c r="L61" s="84">
        <f t="shared" si="5"/>
        <v>74.226638894644054</v>
      </c>
    </row>
    <row r="62" spans="2:12" x14ac:dyDescent="0.25">
      <c r="B62" s="21"/>
      <c r="C62" s="21"/>
      <c r="D62" s="21"/>
      <c r="E62" s="7">
        <v>3211</v>
      </c>
      <c r="F62" s="27" t="s">
        <v>29</v>
      </c>
      <c r="G62" s="58">
        <f>3881.18+831.11+4807.65+276.2+95.56+20436.72</f>
        <v>30328.42</v>
      </c>
      <c r="H62" s="58">
        <v>48415.710000000006</v>
      </c>
      <c r="I62" s="58">
        <v>48415.710000000006</v>
      </c>
      <c r="J62" s="58">
        <v>22427.119999999999</v>
      </c>
      <c r="K62" s="84">
        <f t="shared" si="4"/>
        <v>73.947538315546936</v>
      </c>
      <c r="L62" s="84">
        <f t="shared" si="5"/>
        <v>46.321989288187652</v>
      </c>
    </row>
    <row r="63" spans="2:12" x14ac:dyDescent="0.25">
      <c r="B63" s="21"/>
      <c r="C63" s="21"/>
      <c r="D63" s="21"/>
      <c r="E63" s="88">
        <v>3212</v>
      </c>
      <c r="F63" s="89" t="s">
        <v>84</v>
      </c>
      <c r="G63" s="58">
        <f>41049.29+318.53</f>
        <v>41367.82</v>
      </c>
      <c r="H63" s="58">
        <v>43140.89</v>
      </c>
      <c r="I63" s="58">
        <v>43140.89</v>
      </c>
      <c r="J63" s="58">
        <v>44966.7</v>
      </c>
      <c r="K63" s="84">
        <f t="shared" si="4"/>
        <v>108.69970909755457</v>
      </c>
      <c r="L63" s="84">
        <f t="shared" si="5"/>
        <v>104.23220290541062</v>
      </c>
    </row>
    <row r="64" spans="2:12" x14ac:dyDescent="0.25">
      <c r="B64" s="21"/>
      <c r="C64" s="21"/>
      <c r="D64" s="21"/>
      <c r="E64" s="88">
        <v>3213</v>
      </c>
      <c r="F64" s="89" t="s">
        <v>85</v>
      </c>
      <c r="G64" s="58">
        <v>278.72000000000003</v>
      </c>
      <c r="H64" s="58">
        <v>2658.12</v>
      </c>
      <c r="I64" s="58">
        <v>2658.12</v>
      </c>
      <c r="J64" s="58">
        <v>2538.6</v>
      </c>
      <c r="K64" s="84">
        <f t="shared" si="4"/>
        <v>910.80654420206656</v>
      </c>
      <c r="L64" s="84">
        <f t="shared" si="5"/>
        <v>95.503589002753827</v>
      </c>
    </row>
    <row r="65" spans="2:12" x14ac:dyDescent="0.25">
      <c r="B65" s="21"/>
      <c r="C65" s="21"/>
      <c r="D65" s="21">
        <v>322</v>
      </c>
      <c r="E65" s="88"/>
      <c r="F65" s="89" t="s">
        <v>86</v>
      </c>
      <c r="G65" s="58">
        <f>G66+G67+G68+G69+G70+G71</f>
        <v>21990.51</v>
      </c>
      <c r="H65" s="58">
        <v>35783.06</v>
      </c>
      <c r="I65" s="58">
        <v>35783.06</v>
      </c>
      <c r="J65" s="58">
        <v>36235.01</v>
      </c>
      <c r="K65" s="84">
        <f t="shared" si="4"/>
        <v>164.77566914091582</v>
      </c>
      <c r="L65" s="84">
        <f t="shared" si="5"/>
        <v>101.26302781260183</v>
      </c>
    </row>
    <row r="66" spans="2:12" x14ac:dyDescent="0.25">
      <c r="B66" s="21"/>
      <c r="C66" s="21"/>
      <c r="D66" s="21"/>
      <c r="E66" s="88">
        <v>3221</v>
      </c>
      <c r="F66" s="89" t="s">
        <v>87</v>
      </c>
      <c r="G66" s="58">
        <f>5710.96+100.87+441.48+110.97</f>
        <v>6364.28</v>
      </c>
      <c r="H66" s="58">
        <v>11891.12</v>
      </c>
      <c r="I66" s="58">
        <v>11891.12</v>
      </c>
      <c r="J66" s="58">
        <v>9916.6200000000008</v>
      </c>
      <c r="K66" s="84">
        <f t="shared" si="4"/>
        <v>155.81684023958721</v>
      </c>
      <c r="L66" s="84">
        <f t="shared" si="5"/>
        <v>83.395172195722523</v>
      </c>
    </row>
    <row r="67" spans="2:12" x14ac:dyDescent="0.25">
      <c r="B67" s="21"/>
      <c r="C67" s="21"/>
      <c r="D67" s="21"/>
      <c r="E67" s="88">
        <v>3222</v>
      </c>
      <c r="F67" s="89" t="s">
        <v>88</v>
      </c>
      <c r="G67" s="90">
        <f>2633.18+70.49</f>
        <v>2703.6699999999996</v>
      </c>
      <c r="H67" s="58">
        <v>6685.1900000000005</v>
      </c>
      <c r="I67" s="58">
        <v>6685.1900000000005</v>
      </c>
      <c r="J67" s="58">
        <v>4948.2</v>
      </c>
      <c r="K67" s="84">
        <f t="shared" si="4"/>
        <v>183.01789789434363</v>
      </c>
      <c r="L67" s="84">
        <f t="shared" si="5"/>
        <v>74.017342812994087</v>
      </c>
    </row>
    <row r="68" spans="2:12" x14ac:dyDescent="0.25">
      <c r="B68" s="21"/>
      <c r="C68" s="21"/>
      <c r="D68" s="21"/>
      <c r="E68" s="88">
        <v>3223</v>
      </c>
      <c r="F68" s="89" t="s">
        <v>89</v>
      </c>
      <c r="G68" s="90">
        <f>8420.43+2501.43+145.93</f>
        <v>11067.79</v>
      </c>
      <c r="H68" s="58">
        <v>13401.39</v>
      </c>
      <c r="I68" s="58">
        <v>13401.39</v>
      </c>
      <c r="J68" s="58">
        <v>16687.61</v>
      </c>
      <c r="K68" s="84">
        <f t="shared" si="4"/>
        <v>150.77635191849501</v>
      </c>
      <c r="L68" s="84">
        <f t="shared" si="5"/>
        <v>124.52148620404301</v>
      </c>
    </row>
    <row r="69" spans="2:12" x14ac:dyDescent="0.25">
      <c r="B69" s="21"/>
      <c r="C69" s="21"/>
      <c r="D69" s="21"/>
      <c r="E69" s="88">
        <v>3224</v>
      </c>
      <c r="F69" s="89" t="s">
        <v>90</v>
      </c>
      <c r="G69" s="90">
        <v>694.12</v>
      </c>
      <c r="H69" s="58">
        <v>947.00000000000011</v>
      </c>
      <c r="I69" s="58">
        <v>947.00000000000011</v>
      </c>
      <c r="J69" s="58">
        <v>1482.04</v>
      </c>
      <c r="K69" s="84">
        <f t="shared" si="4"/>
        <v>213.51351351351352</v>
      </c>
      <c r="L69" s="84">
        <f t="shared" si="5"/>
        <v>156.49841605068636</v>
      </c>
    </row>
    <row r="70" spans="2:12" x14ac:dyDescent="0.25">
      <c r="B70" s="21"/>
      <c r="C70" s="21"/>
      <c r="D70" s="21"/>
      <c r="E70" s="88">
        <v>3225</v>
      </c>
      <c r="F70" s="89" t="s">
        <v>91</v>
      </c>
      <c r="G70" s="90">
        <f>597.02+282.79+15.93</f>
        <v>895.7399999999999</v>
      </c>
      <c r="H70" s="58">
        <v>2858.3600000000006</v>
      </c>
      <c r="I70" s="58">
        <v>2858.3600000000006</v>
      </c>
      <c r="J70" s="58">
        <v>3200.54</v>
      </c>
      <c r="K70" s="84">
        <f t="shared" si="4"/>
        <v>357.30680777904308</v>
      </c>
      <c r="L70" s="84">
        <f t="shared" si="5"/>
        <v>111.97120026868552</v>
      </c>
    </row>
    <row r="71" spans="2:12" x14ac:dyDescent="0.25">
      <c r="B71" s="21"/>
      <c r="C71" s="21"/>
      <c r="D71" s="21"/>
      <c r="E71" s="88">
        <v>3227</v>
      </c>
      <c r="F71" s="89" t="s">
        <v>92</v>
      </c>
      <c r="G71" s="90">
        <v>264.91000000000003</v>
      </c>
      <c r="H71" s="58">
        <v>0</v>
      </c>
      <c r="I71" s="58">
        <v>0</v>
      </c>
      <c r="J71" s="58">
        <v>0</v>
      </c>
      <c r="K71" s="84">
        <f t="shared" si="4"/>
        <v>0</v>
      </c>
      <c r="L71" s="84">
        <v>0</v>
      </c>
    </row>
    <row r="72" spans="2:12" x14ac:dyDescent="0.25">
      <c r="B72" s="21"/>
      <c r="C72" s="21"/>
      <c r="D72" s="21">
        <v>323</v>
      </c>
      <c r="E72" s="88"/>
      <c r="F72" s="89" t="s">
        <v>93</v>
      </c>
      <c r="G72" s="90">
        <f>G73+G74+G75+G76+G77+G78+G79+G80+G81</f>
        <v>40505.649999999994</v>
      </c>
      <c r="H72" s="58">
        <v>117225.97</v>
      </c>
      <c r="I72" s="58">
        <v>117225.97</v>
      </c>
      <c r="J72" s="58">
        <v>64056.94</v>
      </c>
      <c r="K72" s="84">
        <f t="shared" si="4"/>
        <v>158.14322199495629</v>
      </c>
      <c r="L72" s="84">
        <f t="shared" si="5"/>
        <v>54.643983752064493</v>
      </c>
    </row>
    <row r="73" spans="2:12" x14ac:dyDescent="0.25">
      <c r="B73" s="21"/>
      <c r="C73" s="21"/>
      <c r="D73" s="21"/>
      <c r="E73" s="88">
        <v>3231</v>
      </c>
      <c r="F73" s="89" t="s">
        <v>94</v>
      </c>
      <c r="G73" s="90">
        <f>4042.37+4208.64+3590.98</f>
        <v>11841.99</v>
      </c>
      <c r="H73" s="58">
        <v>27311</v>
      </c>
      <c r="I73" s="58">
        <v>27311</v>
      </c>
      <c r="J73" s="58">
        <v>12138.82</v>
      </c>
      <c r="K73" s="84">
        <f t="shared" si="4"/>
        <v>102.50658884190918</v>
      </c>
      <c r="L73" s="84">
        <f t="shared" si="5"/>
        <v>44.446633224707995</v>
      </c>
    </row>
    <row r="74" spans="2:12" x14ac:dyDescent="0.25">
      <c r="B74" s="21"/>
      <c r="C74" s="21"/>
      <c r="D74" s="21"/>
      <c r="E74" s="88">
        <v>3232</v>
      </c>
      <c r="F74" s="89" t="s">
        <v>95</v>
      </c>
      <c r="G74" s="90">
        <f>3918.97+530.89+5857.51+297.31</f>
        <v>10604.679999999998</v>
      </c>
      <c r="H74" s="58">
        <v>38050.089999999997</v>
      </c>
      <c r="I74" s="58">
        <v>38050.089999999997</v>
      </c>
      <c r="J74" s="58">
        <v>3615.6</v>
      </c>
      <c r="K74" s="84">
        <f t="shared" si="4"/>
        <v>34.094380971420165</v>
      </c>
      <c r="L74" s="84">
        <f t="shared" si="5"/>
        <v>9.5022114270951796</v>
      </c>
    </row>
    <row r="75" spans="2:12" x14ac:dyDescent="0.25">
      <c r="B75" s="21"/>
      <c r="C75" s="21"/>
      <c r="D75" s="21"/>
      <c r="E75" s="88">
        <v>3233</v>
      </c>
      <c r="F75" s="89" t="s">
        <v>96</v>
      </c>
      <c r="G75" s="90">
        <v>1337.05</v>
      </c>
      <c r="H75" s="58">
        <v>1430</v>
      </c>
      <c r="I75" s="58">
        <v>1430</v>
      </c>
      <c r="J75" s="58">
        <v>0</v>
      </c>
      <c r="K75" s="84">
        <f t="shared" si="4"/>
        <v>0</v>
      </c>
      <c r="L75" s="84">
        <f t="shared" si="5"/>
        <v>0</v>
      </c>
    </row>
    <row r="76" spans="2:12" x14ac:dyDescent="0.25">
      <c r="B76" s="21"/>
      <c r="C76" s="21"/>
      <c r="D76" s="21"/>
      <c r="E76" s="88">
        <v>3234</v>
      </c>
      <c r="F76" s="89" t="s">
        <v>97</v>
      </c>
      <c r="G76" s="90">
        <v>3098.16</v>
      </c>
      <c r="H76" s="58">
        <v>3854.46</v>
      </c>
      <c r="I76" s="58">
        <v>3854.46</v>
      </c>
      <c r="J76" s="58">
        <v>2781.6</v>
      </c>
      <c r="K76" s="84">
        <f t="shared" si="4"/>
        <v>89.782322410721207</v>
      </c>
      <c r="L76" s="84">
        <f t="shared" si="5"/>
        <v>72.165750844476264</v>
      </c>
    </row>
    <row r="77" spans="2:12" x14ac:dyDescent="0.25">
      <c r="B77" s="21"/>
      <c r="C77" s="21"/>
      <c r="D77" s="21"/>
      <c r="E77" s="88">
        <v>3235</v>
      </c>
      <c r="F77" s="89" t="s">
        <v>98</v>
      </c>
      <c r="G77" s="90">
        <v>10570.69</v>
      </c>
      <c r="H77" s="58">
        <v>13272.28</v>
      </c>
      <c r="I77" s="58">
        <v>13272.28</v>
      </c>
      <c r="J77" s="58">
        <v>12291.03</v>
      </c>
      <c r="K77" s="84">
        <f t="shared" si="4"/>
        <v>116.2746235108588</v>
      </c>
      <c r="L77" s="84">
        <f t="shared" si="5"/>
        <v>92.606771406269303</v>
      </c>
    </row>
    <row r="78" spans="2:12" x14ac:dyDescent="0.25">
      <c r="B78" s="21"/>
      <c r="C78" s="21"/>
      <c r="D78" s="21"/>
      <c r="E78" s="88">
        <v>3236</v>
      </c>
      <c r="F78" s="89" t="s">
        <v>99</v>
      </c>
      <c r="G78" s="90">
        <v>0</v>
      </c>
      <c r="H78" s="58">
        <v>4300</v>
      </c>
      <c r="I78" s="58">
        <v>4300</v>
      </c>
      <c r="J78" s="58">
        <v>3185.4</v>
      </c>
      <c r="K78" s="84">
        <v>0</v>
      </c>
      <c r="L78" s="84">
        <f t="shared" si="5"/>
        <v>74.079069767441865</v>
      </c>
    </row>
    <row r="79" spans="2:12" x14ac:dyDescent="0.25">
      <c r="B79" s="21"/>
      <c r="C79" s="21"/>
      <c r="D79" s="21"/>
      <c r="E79" s="88">
        <v>3237</v>
      </c>
      <c r="F79" s="89" t="s">
        <v>100</v>
      </c>
      <c r="G79" s="90">
        <f>1014.13+299.57</f>
        <v>1313.7</v>
      </c>
      <c r="H79" s="58">
        <v>16745.61</v>
      </c>
      <c r="I79" s="58">
        <v>16745.61</v>
      </c>
      <c r="J79" s="58">
        <v>27833.93</v>
      </c>
      <c r="K79" s="84">
        <f t="shared" si="4"/>
        <v>2118.7432442719037</v>
      </c>
      <c r="L79" s="84">
        <f t="shared" si="5"/>
        <v>166.21627996830213</v>
      </c>
    </row>
    <row r="80" spans="2:12" x14ac:dyDescent="0.25">
      <c r="B80" s="21"/>
      <c r="C80" s="21"/>
      <c r="D80" s="21"/>
      <c r="E80" s="88">
        <v>3238</v>
      </c>
      <c r="F80" s="89" t="s">
        <v>101</v>
      </c>
      <c r="G80" s="90">
        <v>1204.46</v>
      </c>
      <c r="H80" s="58">
        <v>1427.23</v>
      </c>
      <c r="I80" s="58">
        <v>1427.23</v>
      </c>
      <c r="J80" s="58">
        <v>1508.34</v>
      </c>
      <c r="K80" s="84">
        <f t="shared" si="4"/>
        <v>125.22956345582253</v>
      </c>
      <c r="L80" s="84">
        <f t="shared" si="5"/>
        <v>105.68303637115251</v>
      </c>
    </row>
    <row r="81" spans="2:12" x14ac:dyDescent="0.25">
      <c r="B81" s="21"/>
      <c r="C81" s="21"/>
      <c r="D81" s="21"/>
      <c r="E81" s="88">
        <v>3239</v>
      </c>
      <c r="F81" s="89" t="s">
        <v>102</v>
      </c>
      <c r="G81" s="90">
        <f>345.79+189.13</f>
        <v>534.92000000000007</v>
      </c>
      <c r="H81" s="58">
        <v>10835.300000000001</v>
      </c>
      <c r="I81" s="58">
        <v>10835.300000000001</v>
      </c>
      <c r="J81" s="58">
        <v>702.22</v>
      </c>
      <c r="K81" s="84">
        <f t="shared" si="4"/>
        <v>131.27570477828459</v>
      </c>
      <c r="L81" s="84">
        <f t="shared" si="5"/>
        <v>6.4808542449216908</v>
      </c>
    </row>
    <row r="82" spans="2:12" x14ac:dyDescent="0.25">
      <c r="B82" s="21"/>
      <c r="C82" s="21"/>
      <c r="D82" s="21">
        <v>324</v>
      </c>
      <c r="E82" s="88"/>
      <c r="F82" s="89" t="s">
        <v>133</v>
      </c>
      <c r="G82" s="90">
        <f>G83</f>
        <v>10633.78</v>
      </c>
      <c r="H82" s="58">
        <v>11000</v>
      </c>
      <c r="I82" s="58">
        <v>11000</v>
      </c>
      <c r="J82" s="58">
        <v>0</v>
      </c>
      <c r="K82" s="84">
        <f t="shared" si="4"/>
        <v>0</v>
      </c>
      <c r="L82" s="84">
        <f t="shared" si="5"/>
        <v>0</v>
      </c>
    </row>
    <row r="83" spans="2:12" x14ac:dyDescent="0.25">
      <c r="B83" s="21"/>
      <c r="C83" s="21"/>
      <c r="D83" s="21"/>
      <c r="E83" s="88">
        <v>3241</v>
      </c>
      <c r="F83" s="89" t="s">
        <v>134</v>
      </c>
      <c r="G83" s="90">
        <v>10633.78</v>
      </c>
      <c r="H83" s="58">
        <v>11000</v>
      </c>
      <c r="I83" s="58">
        <v>11000</v>
      </c>
      <c r="J83" s="58">
        <v>0</v>
      </c>
      <c r="K83" s="84">
        <f t="shared" si="4"/>
        <v>0</v>
      </c>
      <c r="L83" s="84">
        <f t="shared" si="5"/>
        <v>0</v>
      </c>
    </row>
    <row r="84" spans="2:12" x14ac:dyDescent="0.25">
      <c r="B84" s="21"/>
      <c r="C84" s="21"/>
      <c r="D84" s="21">
        <v>329</v>
      </c>
      <c r="E84" s="88"/>
      <c r="F84" s="89" t="s">
        <v>103</v>
      </c>
      <c r="G84" s="90">
        <f>G85+G86+G87+G88+G89+G90+G91</f>
        <v>18053.629999999997</v>
      </c>
      <c r="H84" s="58">
        <v>21810.309999999998</v>
      </c>
      <c r="I84" s="58">
        <v>21810.309999999998</v>
      </c>
      <c r="J84" s="58">
        <v>16977.080000000002</v>
      </c>
      <c r="K84" s="84">
        <f t="shared" si="4"/>
        <v>94.036933292639787</v>
      </c>
      <c r="L84" s="84">
        <f t="shared" si="5"/>
        <v>77.83970058197248</v>
      </c>
    </row>
    <row r="85" spans="2:12" ht="23.25" x14ac:dyDescent="0.25">
      <c r="B85" s="21"/>
      <c r="C85" s="21"/>
      <c r="D85" s="21"/>
      <c r="E85" s="88">
        <v>3291</v>
      </c>
      <c r="F85" s="91" t="s">
        <v>104</v>
      </c>
      <c r="G85" s="90">
        <v>1274.1400000000001</v>
      </c>
      <c r="H85" s="58">
        <v>2287.75</v>
      </c>
      <c r="I85" s="58">
        <v>2287.75</v>
      </c>
      <c r="J85" s="58">
        <v>1979.54</v>
      </c>
      <c r="K85" s="84">
        <f t="shared" si="4"/>
        <v>155.36283296968932</v>
      </c>
      <c r="L85" s="84">
        <f t="shared" si="5"/>
        <v>86.527811168178332</v>
      </c>
    </row>
    <row r="86" spans="2:12" x14ac:dyDescent="0.25">
      <c r="B86" s="21"/>
      <c r="C86" s="21"/>
      <c r="D86" s="21"/>
      <c r="E86" s="88">
        <v>3292</v>
      </c>
      <c r="F86" s="89" t="s">
        <v>105</v>
      </c>
      <c r="G86" s="90">
        <f>2425.45+347.38</f>
        <v>2772.83</v>
      </c>
      <c r="H86" s="58">
        <v>3290</v>
      </c>
      <c r="I86" s="58">
        <v>3290</v>
      </c>
      <c r="J86" s="58">
        <v>2878.74</v>
      </c>
      <c r="K86" s="84">
        <f t="shared" si="4"/>
        <v>103.81956340633937</v>
      </c>
      <c r="L86" s="84">
        <f t="shared" si="5"/>
        <v>87.499696048632217</v>
      </c>
    </row>
    <row r="87" spans="2:12" x14ac:dyDescent="0.25">
      <c r="B87" s="21"/>
      <c r="C87" s="21"/>
      <c r="D87" s="21"/>
      <c r="E87" s="88">
        <v>3293</v>
      </c>
      <c r="F87" s="89" t="s">
        <v>106</v>
      </c>
      <c r="G87" s="90">
        <f>96.85+143.34</f>
        <v>240.19</v>
      </c>
      <c r="H87" s="58">
        <v>1191.69</v>
      </c>
      <c r="I87" s="58">
        <v>1191.69</v>
      </c>
      <c r="J87" s="58">
        <v>580.30999999999995</v>
      </c>
      <c r="K87" s="84">
        <f t="shared" si="4"/>
        <v>241.6045630542487</v>
      </c>
      <c r="L87" s="84">
        <f t="shared" si="5"/>
        <v>48.696389161610817</v>
      </c>
    </row>
    <row r="88" spans="2:12" x14ac:dyDescent="0.25">
      <c r="B88" s="21"/>
      <c r="C88" s="21"/>
      <c r="D88" s="21"/>
      <c r="E88" s="88">
        <v>3294</v>
      </c>
      <c r="F88" s="89" t="s">
        <v>107</v>
      </c>
      <c r="G88" s="90">
        <v>0</v>
      </c>
      <c r="H88" s="58">
        <v>13.27</v>
      </c>
      <c r="I88" s="58">
        <v>13.27</v>
      </c>
      <c r="J88" s="58">
        <v>13.27</v>
      </c>
      <c r="K88" s="84">
        <v>0</v>
      </c>
      <c r="L88" s="84">
        <f t="shared" si="5"/>
        <v>100</v>
      </c>
    </row>
    <row r="89" spans="2:12" x14ac:dyDescent="0.25">
      <c r="B89" s="21"/>
      <c r="C89" s="21"/>
      <c r="D89" s="21"/>
      <c r="E89" s="88">
        <v>3295</v>
      </c>
      <c r="F89" s="89" t="s">
        <v>108</v>
      </c>
      <c r="G89" s="58">
        <f>182.33+84.28+2963.04</f>
        <v>3229.65</v>
      </c>
      <c r="H89" s="58">
        <v>3413.27</v>
      </c>
      <c r="I89" s="58">
        <v>3413.27</v>
      </c>
      <c r="J89" s="58">
        <v>3385.93</v>
      </c>
      <c r="K89" s="84">
        <f t="shared" si="4"/>
        <v>104.83891443345253</v>
      </c>
      <c r="L89" s="84">
        <f t="shared" si="5"/>
        <v>99.199008575354412</v>
      </c>
    </row>
    <row r="90" spans="2:12" x14ac:dyDescent="0.25">
      <c r="B90" s="21"/>
      <c r="C90" s="21"/>
      <c r="D90" s="21"/>
      <c r="E90" s="88">
        <v>3296</v>
      </c>
      <c r="F90" s="89" t="s">
        <v>109</v>
      </c>
      <c r="G90" s="58">
        <v>0</v>
      </c>
      <c r="H90" s="58">
        <v>0</v>
      </c>
      <c r="I90" s="58">
        <v>0</v>
      </c>
      <c r="J90" s="58">
        <v>366</v>
      </c>
      <c r="K90" s="84">
        <v>0</v>
      </c>
      <c r="L90" s="84">
        <v>0</v>
      </c>
    </row>
    <row r="91" spans="2:12" x14ac:dyDescent="0.25">
      <c r="B91" s="21"/>
      <c r="C91" s="21"/>
      <c r="D91" s="21"/>
      <c r="E91" s="88">
        <v>3299</v>
      </c>
      <c r="F91" s="89" t="s">
        <v>110</v>
      </c>
      <c r="G91" s="58">
        <f>157.59+520.91+3327.36+802.29+630.53+2159.31-464.93+3403.76</f>
        <v>10536.82</v>
      </c>
      <c r="H91" s="58">
        <v>11614.33</v>
      </c>
      <c r="I91" s="58">
        <v>11614.33</v>
      </c>
      <c r="J91" s="58">
        <v>7773.29</v>
      </c>
      <c r="K91" s="84">
        <f t="shared" si="4"/>
        <v>73.772637285253055</v>
      </c>
      <c r="L91" s="84">
        <f t="shared" si="5"/>
        <v>66.928440986264377</v>
      </c>
    </row>
    <row r="92" spans="2:12" x14ac:dyDescent="0.25">
      <c r="B92" s="21"/>
      <c r="C92" s="21">
        <v>34</v>
      </c>
      <c r="D92" s="21"/>
      <c r="E92" s="88"/>
      <c r="F92" s="89" t="s">
        <v>111</v>
      </c>
      <c r="G92" s="58">
        <f>G93</f>
        <v>1251.78</v>
      </c>
      <c r="H92" s="58">
        <v>1193.6100000000001</v>
      </c>
      <c r="I92" s="58">
        <v>1193.6100000000001</v>
      </c>
      <c r="J92" s="58">
        <v>1935.6</v>
      </c>
      <c r="K92" s="84">
        <f t="shared" si="4"/>
        <v>154.62780999856204</v>
      </c>
      <c r="L92" s="84">
        <f t="shared" si="5"/>
        <v>162.163520747983</v>
      </c>
    </row>
    <row r="93" spans="2:12" x14ac:dyDescent="0.25">
      <c r="B93" s="21"/>
      <c r="C93" s="21"/>
      <c r="D93" s="21">
        <v>343</v>
      </c>
      <c r="E93" s="88"/>
      <c r="F93" s="89" t="s">
        <v>112</v>
      </c>
      <c r="G93" s="58">
        <f>G94+G95</f>
        <v>1251.78</v>
      </c>
      <c r="H93" s="58">
        <v>1193.6100000000001</v>
      </c>
      <c r="I93" s="58">
        <v>1193.6100000000001</v>
      </c>
      <c r="J93" s="58">
        <v>1935.6</v>
      </c>
      <c r="K93" s="84">
        <f t="shared" si="4"/>
        <v>154.62780999856204</v>
      </c>
      <c r="L93" s="84">
        <f t="shared" si="5"/>
        <v>162.163520747983</v>
      </c>
    </row>
    <row r="94" spans="2:12" x14ac:dyDescent="0.25">
      <c r="B94" s="21"/>
      <c r="C94" s="21"/>
      <c r="D94" s="21"/>
      <c r="E94" s="88">
        <v>3431</v>
      </c>
      <c r="F94" s="89" t="s">
        <v>113</v>
      </c>
      <c r="G94" s="58">
        <f>853.42+398.36</f>
        <v>1251.78</v>
      </c>
      <c r="H94" s="58">
        <v>1193.6100000000001</v>
      </c>
      <c r="I94" s="58">
        <v>1193.6100000000001</v>
      </c>
      <c r="J94" s="58">
        <v>1699.79</v>
      </c>
      <c r="K94" s="84">
        <f t="shared" si="4"/>
        <v>135.78983527456901</v>
      </c>
      <c r="L94" s="84">
        <f t="shared" si="5"/>
        <v>142.40748653245197</v>
      </c>
    </row>
    <row r="95" spans="2:12" x14ac:dyDescent="0.25">
      <c r="B95" s="21"/>
      <c r="C95" s="21"/>
      <c r="D95" s="21"/>
      <c r="E95" s="88">
        <v>3433</v>
      </c>
      <c r="F95" s="89" t="s">
        <v>114</v>
      </c>
      <c r="G95" s="58">
        <v>0</v>
      </c>
      <c r="H95" s="58">
        <v>0</v>
      </c>
      <c r="I95" s="58">
        <v>0</v>
      </c>
      <c r="J95" s="58">
        <v>235.81</v>
      </c>
      <c r="K95" s="84">
        <v>0</v>
      </c>
      <c r="L95" s="84">
        <v>0</v>
      </c>
    </row>
    <row r="96" spans="2:12" x14ac:dyDescent="0.25">
      <c r="B96" s="21"/>
      <c r="C96" s="21">
        <v>38</v>
      </c>
      <c r="D96" s="21"/>
      <c r="E96" s="88"/>
      <c r="F96" s="89" t="s">
        <v>143</v>
      </c>
      <c r="G96" s="58">
        <f>G97</f>
        <v>0</v>
      </c>
      <c r="H96" s="58">
        <v>536.53</v>
      </c>
      <c r="I96" s="58">
        <v>536.53</v>
      </c>
      <c r="J96" s="58">
        <v>536.53</v>
      </c>
      <c r="K96" s="84">
        <v>0</v>
      </c>
      <c r="L96" s="84">
        <f t="shared" si="5"/>
        <v>100</v>
      </c>
    </row>
    <row r="97" spans="2:12" x14ac:dyDescent="0.25">
      <c r="B97" s="21"/>
      <c r="C97" s="21"/>
      <c r="D97" s="21">
        <v>381</v>
      </c>
      <c r="E97" s="88"/>
      <c r="F97" s="89" t="s">
        <v>144</v>
      </c>
      <c r="G97" s="58">
        <f>G98</f>
        <v>0</v>
      </c>
      <c r="H97" s="58">
        <v>536.53</v>
      </c>
      <c r="I97" s="58">
        <v>536.53</v>
      </c>
      <c r="J97" s="58">
        <v>536.53</v>
      </c>
      <c r="K97" s="84">
        <v>0</v>
      </c>
      <c r="L97" s="84">
        <f t="shared" si="5"/>
        <v>100</v>
      </c>
    </row>
    <row r="98" spans="2:12" x14ac:dyDescent="0.25">
      <c r="B98" s="21"/>
      <c r="C98" s="21"/>
      <c r="D98" s="21"/>
      <c r="E98" s="88">
        <v>3812</v>
      </c>
      <c r="F98" s="89" t="s">
        <v>145</v>
      </c>
      <c r="G98" s="58">
        <v>0</v>
      </c>
      <c r="H98" s="58">
        <v>536.53</v>
      </c>
      <c r="I98" s="58">
        <v>536.53</v>
      </c>
      <c r="J98" s="58">
        <v>536.53</v>
      </c>
      <c r="K98" s="84">
        <v>0</v>
      </c>
      <c r="L98" s="84">
        <f t="shared" si="5"/>
        <v>100</v>
      </c>
    </row>
    <row r="99" spans="2:12" x14ac:dyDescent="0.25">
      <c r="B99" s="9">
        <v>4</v>
      </c>
      <c r="C99" s="9"/>
      <c r="D99" s="9"/>
      <c r="E99" s="9"/>
      <c r="F99" s="19" t="s">
        <v>6</v>
      </c>
      <c r="G99" s="74">
        <f>G100+G109</f>
        <v>12167.08</v>
      </c>
      <c r="H99" s="75">
        <v>98452.29</v>
      </c>
      <c r="I99" s="75">
        <v>98452.29</v>
      </c>
      <c r="J99" s="73">
        <f>J100+J109</f>
        <v>74646.03</v>
      </c>
      <c r="K99" s="84">
        <f t="shared" si="4"/>
        <v>613.50817122925139</v>
      </c>
      <c r="L99" s="84">
        <f t="shared" si="5"/>
        <v>75.819495920308213</v>
      </c>
    </row>
    <row r="100" spans="2:12" x14ac:dyDescent="0.25">
      <c r="B100" s="6"/>
      <c r="C100" s="6">
        <v>42</v>
      </c>
      <c r="D100" s="6"/>
      <c r="E100" s="87"/>
      <c r="F100" s="86" t="s">
        <v>117</v>
      </c>
      <c r="G100" s="67">
        <f>G101+G103+G107</f>
        <v>12167.08</v>
      </c>
      <c r="H100" s="52">
        <v>30952.289999999997</v>
      </c>
      <c r="I100" s="52">
        <v>30952.289999999997</v>
      </c>
      <c r="J100" s="58">
        <v>6897.18</v>
      </c>
      <c r="K100" s="84">
        <f t="shared" si="4"/>
        <v>56.68722487236051</v>
      </c>
      <c r="L100" s="84">
        <f t="shared" si="5"/>
        <v>22.283262401586445</v>
      </c>
    </row>
    <row r="101" spans="2:12" x14ac:dyDescent="0.25">
      <c r="B101" s="6"/>
      <c r="C101" s="6"/>
      <c r="D101" s="21">
        <v>421</v>
      </c>
      <c r="E101" s="88"/>
      <c r="F101" s="89" t="s">
        <v>118</v>
      </c>
      <c r="G101" s="58">
        <v>0</v>
      </c>
      <c r="H101" s="58">
        <v>0</v>
      </c>
      <c r="I101" s="58">
        <v>0</v>
      </c>
      <c r="J101" s="58">
        <v>0</v>
      </c>
      <c r="K101" s="84">
        <v>0</v>
      </c>
      <c r="L101" s="84">
        <v>0</v>
      </c>
    </row>
    <row r="102" spans="2:12" x14ac:dyDescent="0.25">
      <c r="B102" s="6"/>
      <c r="C102" s="6"/>
      <c r="D102" s="21"/>
      <c r="E102" s="88">
        <v>4212</v>
      </c>
      <c r="F102" s="89" t="s">
        <v>119</v>
      </c>
      <c r="G102" s="58">
        <v>0</v>
      </c>
      <c r="H102" s="58">
        <v>0</v>
      </c>
      <c r="I102" s="58">
        <v>0</v>
      </c>
      <c r="J102" s="58">
        <v>0</v>
      </c>
      <c r="K102" s="84">
        <v>0</v>
      </c>
      <c r="L102" s="84">
        <v>0</v>
      </c>
    </row>
    <row r="103" spans="2:12" x14ac:dyDescent="0.25">
      <c r="B103" s="6"/>
      <c r="C103" s="6"/>
      <c r="D103" s="21">
        <v>422</v>
      </c>
      <c r="E103" s="88"/>
      <c r="F103" s="89" t="s">
        <v>120</v>
      </c>
      <c r="G103" s="58">
        <f>G104+G105+G106</f>
        <v>11702.15</v>
      </c>
      <c r="H103" s="58">
        <v>30002.289999999997</v>
      </c>
      <c r="I103" s="58">
        <v>30002.289999999997</v>
      </c>
      <c r="J103" s="58">
        <v>6275.38</v>
      </c>
      <c r="K103" s="84">
        <f t="shared" si="4"/>
        <v>53.625872168789499</v>
      </c>
      <c r="L103" s="84">
        <f t="shared" si="5"/>
        <v>20.916336719630404</v>
      </c>
    </row>
    <row r="104" spans="2:12" x14ac:dyDescent="0.25">
      <c r="B104" s="6"/>
      <c r="C104" s="6"/>
      <c r="D104" s="21"/>
      <c r="E104" s="88">
        <v>4221</v>
      </c>
      <c r="F104" s="89" t="s">
        <v>121</v>
      </c>
      <c r="G104" s="58">
        <v>0</v>
      </c>
      <c r="H104" s="58">
        <v>3390</v>
      </c>
      <c r="I104" s="58">
        <v>3390</v>
      </c>
      <c r="J104" s="58">
        <v>605.79999999999995</v>
      </c>
      <c r="K104" s="84">
        <v>0</v>
      </c>
      <c r="L104" s="84">
        <f t="shared" si="5"/>
        <v>17.870206489675514</v>
      </c>
    </row>
    <row r="105" spans="2:12" x14ac:dyDescent="0.25">
      <c r="B105" s="6"/>
      <c r="C105" s="6"/>
      <c r="D105" s="21"/>
      <c r="E105" s="88">
        <v>4226</v>
      </c>
      <c r="F105" s="89" t="s">
        <v>122</v>
      </c>
      <c r="G105" s="58">
        <v>0</v>
      </c>
      <c r="H105" s="58">
        <v>0</v>
      </c>
      <c r="I105" s="58">
        <v>0</v>
      </c>
      <c r="J105" s="58">
        <v>0</v>
      </c>
      <c r="K105" s="84">
        <v>0</v>
      </c>
      <c r="L105" s="84">
        <v>0</v>
      </c>
    </row>
    <row r="106" spans="2:12" x14ac:dyDescent="0.25">
      <c r="B106" s="6"/>
      <c r="C106" s="6"/>
      <c r="D106" s="21"/>
      <c r="E106" s="88">
        <v>4227</v>
      </c>
      <c r="F106" s="89" t="s">
        <v>123</v>
      </c>
      <c r="G106" s="58">
        <f>1565.62+2654.46+1385.33+5552.71+544.03</f>
        <v>11702.15</v>
      </c>
      <c r="H106" s="58">
        <v>26612.289999999997</v>
      </c>
      <c r="I106" s="58">
        <v>26612.289999999997</v>
      </c>
      <c r="J106" s="58">
        <v>5669.58</v>
      </c>
      <c r="K106" s="84">
        <f t="shared" si="4"/>
        <v>48.449045688185507</v>
      </c>
      <c r="L106" s="84">
        <f t="shared" si="5"/>
        <v>21.304367267905171</v>
      </c>
    </row>
    <row r="107" spans="2:12" x14ac:dyDescent="0.25">
      <c r="B107" s="6"/>
      <c r="C107" s="6"/>
      <c r="D107" s="21">
        <v>424</v>
      </c>
      <c r="E107" s="88"/>
      <c r="F107" s="89" t="s">
        <v>182</v>
      </c>
      <c r="G107" s="58">
        <v>464.93</v>
      </c>
      <c r="H107" s="58">
        <v>950</v>
      </c>
      <c r="I107" s="58">
        <v>950</v>
      </c>
      <c r="J107" s="58">
        <v>621.79999999999995</v>
      </c>
      <c r="K107" s="84">
        <f t="shared" si="4"/>
        <v>133.74056309551975</v>
      </c>
      <c r="L107" s="84">
        <f t="shared" si="5"/>
        <v>65.452631578947361</v>
      </c>
    </row>
    <row r="108" spans="2:12" x14ac:dyDescent="0.25">
      <c r="B108" s="6"/>
      <c r="C108" s="6"/>
      <c r="D108" s="21"/>
      <c r="E108" s="88">
        <v>4241</v>
      </c>
      <c r="F108" s="89" t="s">
        <v>125</v>
      </c>
      <c r="G108" s="58">
        <v>464.93</v>
      </c>
      <c r="H108" s="58">
        <v>950</v>
      </c>
      <c r="I108" s="58">
        <v>950</v>
      </c>
      <c r="J108" s="58">
        <v>621.79999999999995</v>
      </c>
      <c r="K108" s="84">
        <f t="shared" si="4"/>
        <v>133.74056309551975</v>
      </c>
      <c r="L108" s="84">
        <f t="shared" si="5"/>
        <v>65.452631578947361</v>
      </c>
    </row>
    <row r="109" spans="2:12" x14ac:dyDescent="0.25">
      <c r="B109" s="6"/>
      <c r="C109" s="6">
        <v>45</v>
      </c>
      <c r="D109" s="21"/>
      <c r="E109" s="88"/>
      <c r="F109" s="89" t="s">
        <v>152</v>
      </c>
      <c r="G109" s="58">
        <v>0</v>
      </c>
      <c r="H109" s="58">
        <v>67500</v>
      </c>
      <c r="I109" s="58">
        <v>67500</v>
      </c>
      <c r="J109" s="58">
        <v>67748.850000000006</v>
      </c>
      <c r="K109" s="84">
        <v>0</v>
      </c>
      <c r="L109" s="84">
        <f t="shared" si="5"/>
        <v>100.36866666666668</v>
      </c>
    </row>
    <row r="110" spans="2:12" x14ac:dyDescent="0.25">
      <c r="B110" s="6"/>
      <c r="C110" s="6"/>
      <c r="D110" s="21">
        <v>451</v>
      </c>
      <c r="E110" s="88"/>
      <c r="F110" s="89" t="s">
        <v>153</v>
      </c>
      <c r="G110" s="58">
        <v>0</v>
      </c>
      <c r="H110" s="58">
        <v>67500</v>
      </c>
      <c r="I110" s="58">
        <v>67500</v>
      </c>
      <c r="J110" s="58">
        <v>67748.850000000006</v>
      </c>
      <c r="K110" s="84">
        <v>0</v>
      </c>
      <c r="L110" s="84">
        <f t="shared" si="5"/>
        <v>100.36866666666668</v>
      </c>
    </row>
    <row r="111" spans="2:12" x14ac:dyDescent="0.25">
      <c r="B111" s="6"/>
      <c r="C111" s="6"/>
      <c r="D111" s="21"/>
      <c r="E111" s="88">
        <v>4511</v>
      </c>
      <c r="F111" s="89" t="s">
        <v>153</v>
      </c>
      <c r="G111" s="58">
        <v>0</v>
      </c>
      <c r="H111" s="58">
        <v>67500</v>
      </c>
      <c r="I111" s="58">
        <v>67500</v>
      </c>
      <c r="J111" s="58">
        <v>67748.850000000006</v>
      </c>
      <c r="K111" s="84">
        <v>0</v>
      </c>
      <c r="L111" s="84">
        <f t="shared" si="5"/>
        <v>100.36866666666668</v>
      </c>
    </row>
    <row r="112" spans="2:12" x14ac:dyDescent="0.25">
      <c r="B112" s="6"/>
      <c r="C112" s="6"/>
      <c r="D112" s="21">
        <v>454</v>
      </c>
      <c r="E112" s="88"/>
      <c r="F112" s="89" t="s">
        <v>154</v>
      </c>
      <c r="G112" s="58">
        <v>0</v>
      </c>
      <c r="H112" s="58">
        <v>0</v>
      </c>
      <c r="I112" s="58">
        <v>0</v>
      </c>
      <c r="J112" s="58">
        <v>0</v>
      </c>
      <c r="K112" s="84">
        <v>0</v>
      </c>
      <c r="L112" s="84">
        <v>0</v>
      </c>
    </row>
    <row r="113" spans="2:12" x14ac:dyDescent="0.25">
      <c r="B113" s="6"/>
      <c r="C113" s="6"/>
      <c r="D113" s="21"/>
      <c r="E113" s="88">
        <v>4541</v>
      </c>
      <c r="F113" s="89" t="s">
        <v>154</v>
      </c>
      <c r="G113" s="58">
        <v>0</v>
      </c>
      <c r="H113" s="58">
        <v>0</v>
      </c>
      <c r="I113" s="58">
        <v>0</v>
      </c>
      <c r="J113" s="58">
        <v>0</v>
      </c>
      <c r="K113" s="84">
        <v>0</v>
      </c>
      <c r="L113" s="84">
        <v>0</v>
      </c>
    </row>
    <row r="114" spans="2:12" x14ac:dyDescent="0.25">
      <c r="B114" s="155">
        <v>9</v>
      </c>
      <c r="C114" s="155"/>
      <c r="D114" s="155"/>
      <c r="E114" s="156"/>
      <c r="F114" s="157" t="s">
        <v>195</v>
      </c>
      <c r="G114" s="165">
        <v>1537.46</v>
      </c>
      <c r="H114" s="165">
        <v>1537.46</v>
      </c>
      <c r="I114" s="165">
        <v>1537.46</v>
      </c>
      <c r="J114" s="159">
        <v>1197.69</v>
      </c>
      <c r="K114" s="160">
        <f>J114/G114*100</f>
        <v>77.900563266686618</v>
      </c>
      <c r="L114" s="160">
        <f>J114/I114*100</f>
        <v>77.900563266686618</v>
      </c>
    </row>
    <row r="115" spans="2:12" x14ac:dyDescent="0.25">
      <c r="B115" s="155"/>
      <c r="C115" s="155">
        <v>92</v>
      </c>
      <c r="D115" s="155"/>
      <c r="E115" s="161"/>
      <c r="F115" s="162" t="s">
        <v>194</v>
      </c>
      <c r="G115" s="166">
        <v>1537.46</v>
      </c>
      <c r="H115" s="166">
        <v>1537.46</v>
      </c>
      <c r="I115" s="166">
        <v>1537.46</v>
      </c>
      <c r="J115" s="164">
        <v>1197.69</v>
      </c>
      <c r="K115" s="160">
        <f t="shared" ref="K115:K117" si="6">J115/G115*100</f>
        <v>77.900563266686618</v>
      </c>
      <c r="L115" s="160">
        <f t="shared" ref="L115:L117" si="7">J115/I115*100</f>
        <v>77.900563266686618</v>
      </c>
    </row>
    <row r="116" spans="2:12" x14ac:dyDescent="0.25">
      <c r="B116" s="155"/>
      <c r="C116" s="155"/>
      <c r="D116" s="155">
        <v>922</v>
      </c>
      <c r="E116" s="161"/>
      <c r="F116" s="162" t="s">
        <v>193</v>
      </c>
      <c r="G116" s="166">
        <v>1537.46</v>
      </c>
      <c r="H116" s="166">
        <v>1537.46</v>
      </c>
      <c r="I116" s="166">
        <v>1537.46</v>
      </c>
      <c r="J116" s="164">
        <v>1197.69</v>
      </c>
      <c r="K116" s="160">
        <f t="shared" si="6"/>
        <v>77.900563266686618</v>
      </c>
      <c r="L116" s="160">
        <f t="shared" si="7"/>
        <v>77.900563266686618</v>
      </c>
    </row>
    <row r="117" spans="2:12" x14ac:dyDescent="0.25">
      <c r="B117" s="155"/>
      <c r="C117" s="155"/>
      <c r="D117" s="155"/>
      <c r="E117" s="161">
        <v>9222</v>
      </c>
      <c r="F117" s="162" t="s">
        <v>196</v>
      </c>
      <c r="G117" s="166">
        <v>1537.46</v>
      </c>
      <c r="H117" s="166">
        <v>1537.46</v>
      </c>
      <c r="I117" s="166">
        <v>1537.46</v>
      </c>
      <c r="J117" s="164">
        <v>1197.69</v>
      </c>
      <c r="K117" s="160">
        <f t="shared" si="6"/>
        <v>77.900563266686618</v>
      </c>
      <c r="L117" s="160">
        <f t="shared" si="7"/>
        <v>77.900563266686618</v>
      </c>
    </row>
  </sheetData>
  <mergeCells count="7">
    <mergeCell ref="B8:F8"/>
    <mergeCell ref="B9:F9"/>
    <mergeCell ref="B46:F46"/>
    <mergeCell ref="B47:F47"/>
    <mergeCell ref="B2:L2"/>
    <mergeCell ref="B4:L4"/>
    <mergeCell ref="B6:L6"/>
  </mergeCells>
  <pageMargins left="0.7" right="0.7" top="0.75" bottom="0.75" header="0.3" footer="0.3"/>
  <pageSetup paperSize="9" scale="61" fitToHeight="0" orientation="landscape" r:id="rId1"/>
  <rowBreaks count="2" manualBreakCount="2">
    <brk id="45" max="16383" man="1"/>
    <brk id="95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I121"/>
  <sheetViews>
    <sheetView topLeftCell="A110" zoomScaleNormal="100" workbookViewId="0">
      <selection activeCell="G24" sqref="G24"/>
    </sheetView>
  </sheetViews>
  <sheetFormatPr defaultRowHeight="15" x14ac:dyDescent="0.25"/>
  <cols>
    <col min="1" max="1" width="5.7109375" customWidth="1"/>
    <col min="2" max="2" width="20" customWidth="1"/>
    <col min="3" max="3" width="37.7109375" customWidth="1"/>
    <col min="4" max="7" width="25.28515625" customWidth="1"/>
    <col min="8" max="9" width="15.7109375" customWidth="1"/>
  </cols>
  <sheetData>
    <row r="1" spans="2:9" ht="18" x14ac:dyDescent="0.25">
      <c r="B1" s="2"/>
      <c r="C1" s="2"/>
      <c r="D1" s="2"/>
      <c r="E1" s="2"/>
      <c r="F1" s="2"/>
      <c r="G1" s="3"/>
      <c r="H1" s="3"/>
      <c r="I1" s="3"/>
    </row>
    <row r="2" spans="2:9" ht="15.75" customHeight="1" x14ac:dyDescent="0.25">
      <c r="B2" s="201" t="s">
        <v>39</v>
      </c>
      <c r="C2" s="201"/>
      <c r="D2" s="201"/>
      <c r="E2" s="201"/>
      <c r="F2" s="201"/>
      <c r="G2" s="201"/>
      <c r="H2" s="201"/>
      <c r="I2" s="201"/>
    </row>
    <row r="3" spans="2:9" ht="18" x14ac:dyDescent="0.25">
      <c r="B3" s="2"/>
      <c r="C3" s="2"/>
      <c r="D3" s="2"/>
      <c r="E3" s="2"/>
      <c r="F3" s="2"/>
      <c r="G3" s="3"/>
      <c r="H3" s="3"/>
      <c r="I3" s="3"/>
    </row>
    <row r="4" spans="2:9" ht="25.5" x14ac:dyDescent="0.25">
      <c r="B4" s="198" t="s">
        <v>7</v>
      </c>
      <c r="C4" s="200"/>
      <c r="D4" s="35" t="s">
        <v>184</v>
      </c>
      <c r="E4" s="35" t="s">
        <v>185</v>
      </c>
      <c r="F4" s="35" t="s">
        <v>186</v>
      </c>
      <c r="G4" s="35" t="s">
        <v>187</v>
      </c>
      <c r="H4" s="35" t="s">
        <v>17</v>
      </c>
      <c r="I4" s="35" t="s">
        <v>50</v>
      </c>
    </row>
    <row r="5" spans="2:9" x14ac:dyDescent="0.25">
      <c r="B5" s="198">
        <v>1</v>
      </c>
      <c r="C5" s="200"/>
      <c r="D5" s="35">
        <v>2</v>
      </c>
      <c r="E5" s="35">
        <v>3</v>
      </c>
      <c r="F5" s="35">
        <v>4</v>
      </c>
      <c r="G5" s="35">
        <v>5</v>
      </c>
      <c r="H5" s="35" t="s">
        <v>19</v>
      </c>
      <c r="I5" s="35" t="s">
        <v>20</v>
      </c>
    </row>
    <row r="6" spans="2:9" ht="26.25" customHeight="1" x14ac:dyDescent="0.25">
      <c r="B6" s="211" t="s">
        <v>38</v>
      </c>
      <c r="C6" s="212"/>
      <c r="D6" s="75">
        <f>D8+D14+D26+D32+D38+D44+D52</f>
        <v>1181457.21</v>
      </c>
      <c r="E6" s="75">
        <f>E8+E14+E26+E32+E38+E44+E52</f>
        <v>1579409.98</v>
      </c>
      <c r="F6" s="146">
        <v>1579409.98</v>
      </c>
      <c r="G6" s="73">
        <f>G9+G15+G27+G33+G39+G45+G53</f>
        <v>1449356.1099999996</v>
      </c>
      <c r="H6" s="68">
        <f>G6/D6*100</f>
        <v>122.67529435111743</v>
      </c>
      <c r="I6" s="68">
        <f>G6/F6*100</f>
        <v>91.765667455134079</v>
      </c>
    </row>
    <row r="7" spans="2:9" ht="21" customHeight="1" x14ac:dyDescent="0.25">
      <c r="B7" s="196" t="s">
        <v>36</v>
      </c>
      <c r="C7" s="210"/>
      <c r="D7" s="4"/>
      <c r="E7" s="4"/>
      <c r="F7" s="52"/>
      <c r="G7" s="58"/>
      <c r="H7" s="68"/>
      <c r="I7" s="68"/>
    </row>
    <row r="8" spans="2:9" x14ac:dyDescent="0.25">
      <c r="B8" s="148">
        <v>11</v>
      </c>
      <c r="C8" s="101" t="s">
        <v>212</v>
      </c>
      <c r="D8" s="75">
        <f>D9+D12</f>
        <v>103518.17</v>
      </c>
      <c r="E8" s="102">
        <v>163039.97999999998</v>
      </c>
      <c r="F8" s="75">
        <v>163039.97999999998</v>
      </c>
      <c r="G8" s="73">
        <f>G9+G12</f>
        <v>181084.63</v>
      </c>
      <c r="H8" s="68">
        <f t="shared" ref="H8:H68" si="0">G8/D8*100</f>
        <v>174.93028518568286</v>
      </c>
      <c r="I8" s="68">
        <f t="shared" ref="I8:I68" si="1">G8/F8*100</f>
        <v>111.06762280024816</v>
      </c>
    </row>
    <row r="9" spans="2:9" x14ac:dyDescent="0.25">
      <c r="B9" s="103"/>
      <c r="C9" s="103" t="s">
        <v>197</v>
      </c>
      <c r="D9" s="75">
        <v>100778.42</v>
      </c>
      <c r="E9" s="102">
        <v>161456.82999999999</v>
      </c>
      <c r="F9" s="75">
        <v>161456.82999999999</v>
      </c>
      <c r="G9" s="73">
        <v>179501.48</v>
      </c>
      <c r="H9" s="68">
        <f t="shared" si="0"/>
        <v>178.1149972384961</v>
      </c>
      <c r="I9" s="68">
        <f t="shared" si="1"/>
        <v>111.17614535105145</v>
      </c>
    </row>
    <row r="10" spans="2:9" x14ac:dyDescent="0.25">
      <c r="B10" s="105">
        <v>6</v>
      </c>
      <c r="C10" s="105" t="s">
        <v>2</v>
      </c>
      <c r="D10" s="52">
        <v>100778.42</v>
      </c>
      <c r="E10" s="106">
        <v>161456.82999999999</v>
      </c>
      <c r="F10" s="52">
        <v>161456.82999999999</v>
      </c>
      <c r="G10" s="58">
        <v>179501.48</v>
      </c>
      <c r="H10" s="68">
        <f t="shared" si="0"/>
        <v>178.1149972384961</v>
      </c>
      <c r="I10" s="68">
        <f t="shared" si="1"/>
        <v>111.17614535105145</v>
      </c>
    </row>
    <row r="11" spans="2:9" ht="25.5" x14ac:dyDescent="0.25">
      <c r="B11" s="105">
        <v>67</v>
      </c>
      <c r="C11" s="105" t="s">
        <v>198</v>
      </c>
      <c r="D11" s="52">
        <v>100778.42</v>
      </c>
      <c r="E11" s="106">
        <v>161456.82999999999</v>
      </c>
      <c r="F11" s="145">
        <v>161456.82999999999</v>
      </c>
      <c r="G11" s="58">
        <v>179501.48</v>
      </c>
      <c r="H11" s="68">
        <f t="shared" si="0"/>
        <v>178.1149972384961</v>
      </c>
      <c r="I11" s="68">
        <f t="shared" si="1"/>
        <v>111.17614535105145</v>
      </c>
    </row>
    <row r="12" spans="2:9" x14ac:dyDescent="0.25">
      <c r="B12" s="105">
        <v>9</v>
      </c>
      <c r="C12" s="107" t="s">
        <v>199</v>
      </c>
      <c r="D12" s="58">
        <v>2739.75</v>
      </c>
      <c r="E12" s="58">
        <v>1583.15</v>
      </c>
      <c r="F12" s="145">
        <v>1583.15</v>
      </c>
      <c r="G12" s="100">
        <v>1583.15</v>
      </c>
      <c r="H12" s="68">
        <f t="shared" si="0"/>
        <v>57.784469385892876</v>
      </c>
      <c r="I12" s="68">
        <f t="shared" si="1"/>
        <v>100</v>
      </c>
    </row>
    <row r="13" spans="2:9" ht="15.75" customHeight="1" x14ac:dyDescent="0.25">
      <c r="B13" s="202" t="s">
        <v>31</v>
      </c>
      <c r="C13" s="203"/>
      <c r="D13" s="137"/>
      <c r="E13" s="58"/>
      <c r="F13" s="145"/>
      <c r="G13" s="58"/>
      <c r="H13" s="68"/>
      <c r="I13" s="68"/>
    </row>
    <row r="14" spans="2:9" ht="15.75" customHeight="1" x14ac:dyDescent="0.25">
      <c r="B14" s="140">
        <v>31</v>
      </c>
      <c r="C14" s="113" t="s">
        <v>206</v>
      </c>
      <c r="D14" s="74">
        <f>D15+D24</f>
        <v>12685.300000000001</v>
      </c>
      <c r="E14" s="109">
        <v>41680</v>
      </c>
      <c r="F14" s="75">
        <v>41680</v>
      </c>
      <c r="G14" s="73">
        <f>43354.46+G24</f>
        <v>45668.01</v>
      </c>
      <c r="H14" s="68">
        <f t="shared" si="0"/>
        <v>360.00733132050482</v>
      </c>
      <c r="I14" s="68">
        <f t="shared" si="1"/>
        <v>109.56816218809982</v>
      </c>
    </row>
    <row r="15" spans="2:9" x14ac:dyDescent="0.25">
      <c r="B15" s="114"/>
      <c r="C15" s="114" t="s">
        <v>197</v>
      </c>
      <c r="D15" s="74">
        <f>D16+D22</f>
        <v>3012.1</v>
      </c>
      <c r="E15" s="109">
        <v>35635.19</v>
      </c>
      <c r="F15" s="75">
        <v>35635.19</v>
      </c>
      <c r="G15" s="58">
        <f>G16+G22</f>
        <v>43354.46</v>
      </c>
      <c r="H15" s="68">
        <f t="shared" si="0"/>
        <v>1439.3433152949769</v>
      </c>
      <c r="I15" s="68">
        <f t="shared" si="1"/>
        <v>121.66193024367205</v>
      </c>
    </row>
    <row r="16" spans="2:9" x14ac:dyDescent="0.25">
      <c r="B16" s="115">
        <v>6</v>
      </c>
      <c r="C16" s="115" t="s">
        <v>2</v>
      </c>
      <c r="D16" s="67">
        <f>D18+D19+D20+D21</f>
        <v>3012.1</v>
      </c>
      <c r="E16" s="106">
        <v>34035.19</v>
      </c>
      <c r="F16" s="52">
        <v>34035.19</v>
      </c>
      <c r="G16" s="58">
        <v>41761.79</v>
      </c>
      <c r="H16" s="68">
        <f t="shared" si="0"/>
        <v>1386.4675807576111</v>
      </c>
      <c r="I16" s="68">
        <f t="shared" si="1"/>
        <v>122.70179775696859</v>
      </c>
    </row>
    <row r="17" spans="2:9" ht="25.5" x14ac:dyDescent="0.25">
      <c r="B17" s="115">
        <v>63</v>
      </c>
      <c r="C17" s="115" t="s">
        <v>22</v>
      </c>
      <c r="D17" s="67">
        <v>0</v>
      </c>
      <c r="E17" s="106">
        <v>0</v>
      </c>
      <c r="F17" s="52">
        <v>0</v>
      </c>
      <c r="G17" s="58">
        <v>2500</v>
      </c>
      <c r="H17" s="68">
        <v>0</v>
      </c>
      <c r="I17" s="68">
        <v>0</v>
      </c>
    </row>
    <row r="18" spans="2:9" x14ac:dyDescent="0.25">
      <c r="B18" s="115">
        <v>64</v>
      </c>
      <c r="C18" s="115" t="s">
        <v>165</v>
      </c>
      <c r="D18" s="67">
        <v>16.73</v>
      </c>
      <c r="E18" s="106">
        <v>15</v>
      </c>
      <c r="F18" s="52">
        <v>15</v>
      </c>
      <c r="G18" s="58">
        <v>13.89</v>
      </c>
      <c r="H18" s="68">
        <f t="shared" si="0"/>
        <v>83.024506873879261</v>
      </c>
      <c r="I18" s="68">
        <f t="shared" si="1"/>
        <v>92.600000000000009</v>
      </c>
    </row>
    <row r="19" spans="2:9" ht="38.25" x14ac:dyDescent="0.25">
      <c r="B19" s="115">
        <v>65</v>
      </c>
      <c r="C19" s="115" t="s">
        <v>168</v>
      </c>
      <c r="D19" s="67">
        <v>315.88</v>
      </c>
      <c r="E19" s="106">
        <v>400</v>
      </c>
      <c r="F19" s="145">
        <v>400</v>
      </c>
      <c r="G19" s="58">
        <v>495.5</v>
      </c>
      <c r="H19" s="68">
        <f t="shared" si="0"/>
        <v>156.86336583512727</v>
      </c>
      <c r="I19" s="68">
        <f t="shared" si="1"/>
        <v>123.875</v>
      </c>
    </row>
    <row r="20" spans="2:9" ht="25.5" x14ac:dyDescent="0.25">
      <c r="B20" s="115">
        <v>66</v>
      </c>
      <c r="C20" s="115" t="s">
        <v>171</v>
      </c>
      <c r="D20" s="67">
        <v>2679.49</v>
      </c>
      <c r="E20" s="106">
        <v>33170.19</v>
      </c>
      <c r="F20" s="145">
        <v>33170.19</v>
      </c>
      <c r="G20" s="58">
        <v>38752.400000000001</v>
      </c>
      <c r="H20" s="68">
        <f t="shared" si="0"/>
        <v>1446.2602958025595</v>
      </c>
      <c r="I20" s="68">
        <f t="shared" si="1"/>
        <v>116.82899615588576</v>
      </c>
    </row>
    <row r="21" spans="2:9" x14ac:dyDescent="0.25">
      <c r="B21" s="115">
        <v>68</v>
      </c>
      <c r="C21" s="115" t="s">
        <v>179</v>
      </c>
      <c r="D21" s="67">
        <v>0</v>
      </c>
      <c r="E21" s="106">
        <v>450</v>
      </c>
      <c r="F21" s="145">
        <v>450</v>
      </c>
      <c r="G21" s="58">
        <v>0</v>
      </c>
      <c r="H21" s="68">
        <v>0</v>
      </c>
      <c r="I21" s="68">
        <f t="shared" si="1"/>
        <v>0</v>
      </c>
    </row>
    <row r="22" spans="2:9" x14ac:dyDescent="0.25">
      <c r="B22" s="115">
        <v>7</v>
      </c>
      <c r="C22" s="116" t="s">
        <v>3</v>
      </c>
      <c r="D22" s="67">
        <v>0</v>
      </c>
      <c r="E22" s="106">
        <v>1600</v>
      </c>
      <c r="F22" s="145">
        <v>1600</v>
      </c>
      <c r="G22" s="58">
        <v>1592.67</v>
      </c>
      <c r="H22" s="68">
        <v>0</v>
      </c>
      <c r="I22" s="68">
        <f t="shared" si="1"/>
        <v>99.541875000000005</v>
      </c>
    </row>
    <row r="23" spans="2:9" ht="24" x14ac:dyDescent="0.25">
      <c r="B23" s="115">
        <v>72</v>
      </c>
      <c r="C23" s="116" t="s">
        <v>25</v>
      </c>
      <c r="D23" s="67">
        <v>0</v>
      </c>
      <c r="E23" s="106">
        <v>1600</v>
      </c>
      <c r="F23" s="145">
        <v>1600</v>
      </c>
      <c r="G23" s="58">
        <v>1592.67</v>
      </c>
      <c r="H23" s="68">
        <v>0</v>
      </c>
      <c r="I23" s="68">
        <f t="shared" si="1"/>
        <v>99.541875000000005</v>
      </c>
    </row>
    <row r="24" spans="2:9" x14ac:dyDescent="0.25">
      <c r="B24" s="115">
        <v>9</v>
      </c>
      <c r="C24" s="117" t="s">
        <v>199</v>
      </c>
      <c r="D24" s="58">
        <v>9673.2000000000007</v>
      </c>
      <c r="E24" s="58">
        <v>6044.8099999999995</v>
      </c>
      <c r="F24" s="145">
        <v>6044.8099999999995</v>
      </c>
      <c r="G24" s="100">
        <v>2313.5500000000002</v>
      </c>
      <c r="H24" s="68">
        <f t="shared" si="0"/>
        <v>23.917111193813838</v>
      </c>
      <c r="I24" s="68">
        <f t="shared" si="1"/>
        <v>38.273328690231793</v>
      </c>
    </row>
    <row r="25" spans="2:9" ht="22.5" customHeight="1" x14ac:dyDescent="0.25">
      <c r="B25" s="204" t="s">
        <v>204</v>
      </c>
      <c r="C25" s="205"/>
      <c r="D25" s="137"/>
      <c r="E25" s="58"/>
      <c r="F25" s="145"/>
      <c r="G25" s="58"/>
      <c r="H25" s="68">
        <v>0</v>
      </c>
      <c r="I25" s="68">
        <v>0</v>
      </c>
    </row>
    <row r="26" spans="2:9" ht="25.5" x14ac:dyDescent="0.25">
      <c r="B26" s="141">
        <v>43</v>
      </c>
      <c r="C26" s="118" t="s">
        <v>207</v>
      </c>
      <c r="D26" s="74">
        <f>D27+D30</f>
        <v>7812.2</v>
      </c>
      <c r="E26" s="109">
        <v>12400</v>
      </c>
      <c r="F26" s="146">
        <v>12400</v>
      </c>
      <c r="G26" s="73">
        <f>10777.19+G30</f>
        <v>10777.19</v>
      </c>
      <c r="H26" s="68">
        <f t="shared" si="0"/>
        <v>137.95332940784928</v>
      </c>
      <c r="I26" s="68">
        <f t="shared" si="1"/>
        <v>86.91282258064517</v>
      </c>
    </row>
    <row r="27" spans="2:9" x14ac:dyDescent="0.25">
      <c r="B27" s="119"/>
      <c r="C27" s="119" t="s">
        <v>197</v>
      </c>
      <c r="D27" s="74">
        <v>7655.98</v>
      </c>
      <c r="E27" s="109">
        <v>12400</v>
      </c>
      <c r="F27" s="146">
        <v>12400</v>
      </c>
      <c r="G27" s="73">
        <v>10777.19</v>
      </c>
      <c r="H27" s="68">
        <f t="shared" si="0"/>
        <v>140.76826219504233</v>
      </c>
      <c r="I27" s="68">
        <f t="shared" si="1"/>
        <v>86.91282258064517</v>
      </c>
    </row>
    <row r="28" spans="2:9" x14ac:dyDescent="0.25">
      <c r="B28" s="120">
        <v>6</v>
      </c>
      <c r="C28" s="120" t="s">
        <v>2</v>
      </c>
      <c r="D28" s="67">
        <v>7655.98</v>
      </c>
      <c r="E28" s="106">
        <v>12400</v>
      </c>
      <c r="F28" s="145">
        <v>12400</v>
      </c>
      <c r="G28" s="58">
        <v>10777.19</v>
      </c>
      <c r="H28" s="68">
        <f t="shared" si="0"/>
        <v>140.76826219504233</v>
      </c>
      <c r="I28" s="68">
        <f t="shared" si="1"/>
        <v>86.91282258064517</v>
      </c>
    </row>
    <row r="29" spans="2:9" ht="38.25" x14ac:dyDescent="0.25">
      <c r="B29" s="120">
        <v>65</v>
      </c>
      <c r="C29" s="120" t="s">
        <v>168</v>
      </c>
      <c r="D29" s="67">
        <v>7655.98</v>
      </c>
      <c r="E29" s="106">
        <v>12400</v>
      </c>
      <c r="F29" s="145">
        <v>12400</v>
      </c>
      <c r="G29" s="58">
        <v>10777.19</v>
      </c>
      <c r="H29" s="68">
        <f t="shared" si="0"/>
        <v>140.76826219504233</v>
      </c>
      <c r="I29" s="68">
        <f t="shared" si="1"/>
        <v>86.91282258064517</v>
      </c>
    </row>
    <row r="30" spans="2:9" x14ac:dyDescent="0.25">
      <c r="B30" s="120">
        <v>9</v>
      </c>
      <c r="C30" s="121" t="s">
        <v>199</v>
      </c>
      <c r="D30" s="58">
        <v>156.22</v>
      </c>
      <c r="E30" s="58">
        <v>0</v>
      </c>
      <c r="F30" s="145">
        <v>0</v>
      </c>
      <c r="G30" s="100">
        <v>0</v>
      </c>
      <c r="H30" s="68">
        <f t="shared" si="0"/>
        <v>0</v>
      </c>
      <c r="I30" s="68">
        <v>0</v>
      </c>
    </row>
    <row r="31" spans="2:9" x14ac:dyDescent="0.25">
      <c r="B31" s="206" t="s">
        <v>205</v>
      </c>
      <c r="C31" s="207"/>
      <c r="D31" s="137"/>
      <c r="E31" s="58"/>
      <c r="F31" s="145"/>
      <c r="G31" s="58"/>
      <c r="H31" s="68"/>
      <c r="I31" s="68"/>
    </row>
    <row r="32" spans="2:9" x14ac:dyDescent="0.25">
      <c r="B32" s="142">
        <v>52</v>
      </c>
      <c r="C32" s="122" t="s">
        <v>208</v>
      </c>
      <c r="D32" s="74">
        <f>D33+D36</f>
        <v>1008740.71</v>
      </c>
      <c r="E32" s="109">
        <v>1200000</v>
      </c>
      <c r="F32" s="146">
        <v>1200000</v>
      </c>
      <c r="G32" s="73">
        <f>G33+G36</f>
        <v>1143653.27</v>
      </c>
      <c r="H32" s="68">
        <f t="shared" si="0"/>
        <v>113.37435464461427</v>
      </c>
      <c r="I32" s="68">
        <f t="shared" si="1"/>
        <v>95.304439166666668</v>
      </c>
    </row>
    <row r="33" spans="2:9" x14ac:dyDescent="0.25">
      <c r="B33" s="123"/>
      <c r="C33" s="123" t="s">
        <v>197</v>
      </c>
      <c r="D33" s="74">
        <v>1008740.71</v>
      </c>
      <c r="E33" s="109">
        <v>1199639.18</v>
      </c>
      <c r="F33" s="146">
        <v>1199639.18</v>
      </c>
      <c r="G33" s="58">
        <v>1143548.1499999999</v>
      </c>
      <c r="H33" s="68">
        <f t="shared" si="0"/>
        <v>113.36393373079984</v>
      </c>
      <c r="I33" s="68">
        <f t="shared" si="1"/>
        <v>95.324341607448986</v>
      </c>
    </row>
    <row r="34" spans="2:9" x14ac:dyDescent="0.25">
      <c r="B34" s="124">
        <v>6</v>
      </c>
      <c r="C34" s="124" t="s">
        <v>2</v>
      </c>
      <c r="D34" s="67">
        <v>1008740.71</v>
      </c>
      <c r="E34" s="106">
        <v>1199639.18</v>
      </c>
      <c r="F34" s="145">
        <v>1199639.18</v>
      </c>
      <c r="G34" s="58">
        <v>1143548.1499999999</v>
      </c>
      <c r="H34" s="68">
        <f t="shared" si="0"/>
        <v>113.36393373079984</v>
      </c>
      <c r="I34" s="68">
        <f t="shared" si="1"/>
        <v>95.324341607448986</v>
      </c>
    </row>
    <row r="35" spans="2:9" ht="25.5" x14ac:dyDescent="0.25">
      <c r="B35" s="124">
        <v>63</v>
      </c>
      <c r="C35" s="124" t="s">
        <v>22</v>
      </c>
      <c r="D35" s="67">
        <v>1008740.71</v>
      </c>
      <c r="E35" s="106">
        <v>1199639.18</v>
      </c>
      <c r="F35" s="145">
        <v>1199639.18</v>
      </c>
      <c r="G35" s="58">
        <v>1143548.1499999999</v>
      </c>
      <c r="H35" s="68">
        <f t="shared" si="0"/>
        <v>113.36393373079984</v>
      </c>
      <c r="I35" s="68">
        <f t="shared" si="1"/>
        <v>95.324341607448986</v>
      </c>
    </row>
    <row r="36" spans="2:9" x14ac:dyDescent="0.25">
      <c r="B36" s="124">
        <v>9</v>
      </c>
      <c r="C36" s="125" t="s">
        <v>199</v>
      </c>
      <c r="D36" s="58">
        <v>0</v>
      </c>
      <c r="E36" s="58">
        <v>360.82</v>
      </c>
      <c r="F36" s="145">
        <v>360.82</v>
      </c>
      <c r="G36" s="100">
        <v>105.12</v>
      </c>
      <c r="H36" s="68">
        <v>0</v>
      </c>
      <c r="I36" s="68">
        <f t="shared" si="1"/>
        <v>29.13364004212627</v>
      </c>
    </row>
    <row r="37" spans="2:9" x14ac:dyDescent="0.25">
      <c r="B37" s="126"/>
      <c r="C37" s="126"/>
      <c r="D37" s="137"/>
      <c r="E37" s="58"/>
      <c r="F37" s="145"/>
      <c r="G37" s="58"/>
      <c r="H37" s="68"/>
      <c r="I37" s="68"/>
    </row>
    <row r="38" spans="2:9" x14ac:dyDescent="0.25">
      <c r="B38" s="143">
        <v>54</v>
      </c>
      <c r="C38" s="126" t="s">
        <v>209</v>
      </c>
      <c r="D38" s="74">
        <f>D39+D42</f>
        <v>8906</v>
      </c>
      <c r="E38" s="109">
        <v>9290</v>
      </c>
      <c r="F38" s="146">
        <v>9290</v>
      </c>
      <c r="G38" s="73">
        <v>9290</v>
      </c>
      <c r="H38" s="68">
        <f t="shared" si="0"/>
        <v>104.31169997754324</v>
      </c>
      <c r="I38" s="68">
        <f t="shared" si="1"/>
        <v>100</v>
      </c>
    </row>
    <row r="39" spans="2:9" x14ac:dyDescent="0.25">
      <c r="B39" s="127"/>
      <c r="C39" s="127" t="s">
        <v>197</v>
      </c>
      <c r="D39" s="74">
        <v>7963.37</v>
      </c>
      <c r="E39" s="109">
        <v>9290</v>
      </c>
      <c r="F39" s="146">
        <v>9290</v>
      </c>
      <c r="G39" s="73">
        <v>9290</v>
      </c>
      <c r="H39" s="68">
        <f t="shared" si="0"/>
        <v>116.65915309724402</v>
      </c>
      <c r="I39" s="68">
        <f t="shared" si="1"/>
        <v>100</v>
      </c>
    </row>
    <row r="40" spans="2:9" x14ac:dyDescent="0.25">
      <c r="B40" s="128">
        <v>6</v>
      </c>
      <c r="C40" s="128" t="s">
        <v>2</v>
      </c>
      <c r="D40" s="67">
        <v>7963.37</v>
      </c>
      <c r="E40" s="106">
        <v>9290</v>
      </c>
      <c r="F40" s="145">
        <v>9290</v>
      </c>
      <c r="G40" s="58">
        <v>9290</v>
      </c>
      <c r="H40" s="68">
        <f t="shared" si="0"/>
        <v>116.65915309724402</v>
      </c>
      <c r="I40" s="68">
        <f t="shared" si="1"/>
        <v>100</v>
      </c>
    </row>
    <row r="41" spans="2:9" ht="25.5" x14ac:dyDescent="0.25">
      <c r="B41" s="128">
        <v>63</v>
      </c>
      <c r="C41" s="128" t="s">
        <v>22</v>
      </c>
      <c r="D41" s="67">
        <v>7963.37</v>
      </c>
      <c r="E41" s="106">
        <v>9290</v>
      </c>
      <c r="F41" s="145">
        <v>9290</v>
      </c>
      <c r="G41" s="58">
        <v>9290</v>
      </c>
      <c r="H41" s="68">
        <f t="shared" si="0"/>
        <v>116.65915309724402</v>
      </c>
      <c r="I41" s="68">
        <f t="shared" si="1"/>
        <v>100</v>
      </c>
    </row>
    <row r="42" spans="2:9" x14ac:dyDescent="0.25">
      <c r="B42" s="128">
        <v>9</v>
      </c>
      <c r="C42" s="129" t="s">
        <v>199</v>
      </c>
      <c r="D42" s="58">
        <v>942.63</v>
      </c>
      <c r="E42" s="58">
        <v>0</v>
      </c>
      <c r="F42" s="145">
        <v>0</v>
      </c>
      <c r="G42" s="100">
        <v>0</v>
      </c>
      <c r="H42" s="68">
        <f t="shared" si="0"/>
        <v>0</v>
      </c>
      <c r="I42" s="68">
        <v>0</v>
      </c>
    </row>
    <row r="43" spans="2:9" x14ac:dyDescent="0.25">
      <c r="B43" s="130"/>
      <c r="C43" s="130"/>
      <c r="D43" s="137"/>
      <c r="E43" s="58"/>
      <c r="F43" s="145"/>
      <c r="G43" s="58"/>
      <c r="H43" s="68"/>
      <c r="I43" s="68"/>
    </row>
    <row r="44" spans="2:9" x14ac:dyDescent="0.25">
      <c r="B44" s="144">
        <v>57</v>
      </c>
      <c r="C44" s="130" t="s">
        <v>210</v>
      </c>
      <c r="D44" s="74">
        <f>D50+D45</f>
        <v>37969.11</v>
      </c>
      <c r="E44" s="109">
        <v>149500</v>
      </c>
      <c r="F44" s="146">
        <v>149500</v>
      </c>
      <c r="G44" s="73">
        <f>G45+G50</f>
        <v>75830.84</v>
      </c>
      <c r="H44" s="68">
        <f t="shared" si="0"/>
        <v>199.71719115881302</v>
      </c>
      <c r="I44" s="68">
        <f t="shared" si="1"/>
        <v>50.72296989966555</v>
      </c>
    </row>
    <row r="45" spans="2:9" x14ac:dyDescent="0.25">
      <c r="B45" s="131"/>
      <c r="C45" s="131" t="s">
        <v>197</v>
      </c>
      <c r="D45" s="74">
        <v>8670.15</v>
      </c>
      <c r="E45" s="109">
        <v>129614.65</v>
      </c>
      <c r="F45" s="146">
        <v>129614.65</v>
      </c>
      <c r="G45" s="73">
        <f>G46</f>
        <v>58393.93</v>
      </c>
      <c r="H45" s="68">
        <f t="shared" si="0"/>
        <v>673.50541801468262</v>
      </c>
      <c r="I45" s="68">
        <f t="shared" si="1"/>
        <v>45.051952074861909</v>
      </c>
    </row>
    <row r="46" spans="2:9" x14ac:dyDescent="0.25">
      <c r="B46" s="132">
        <v>6</v>
      </c>
      <c r="C46" s="132" t="s">
        <v>2</v>
      </c>
      <c r="D46" s="67">
        <v>8670.15</v>
      </c>
      <c r="E46" s="106">
        <v>129614.65</v>
      </c>
      <c r="F46" s="145">
        <v>129614.65</v>
      </c>
      <c r="G46" s="58">
        <f>G47+G48+G49</f>
        <v>58393.93</v>
      </c>
      <c r="H46" s="68">
        <f t="shared" si="0"/>
        <v>673.50541801468262</v>
      </c>
      <c r="I46" s="68">
        <f t="shared" si="1"/>
        <v>45.051952074861909</v>
      </c>
    </row>
    <row r="47" spans="2:9" ht="25.5" x14ac:dyDescent="0.25">
      <c r="B47" s="132">
        <v>63</v>
      </c>
      <c r="C47" s="132" t="s">
        <v>22</v>
      </c>
      <c r="D47" s="133">
        <v>8670.15</v>
      </c>
      <c r="E47" s="104">
        <v>62104.65</v>
      </c>
      <c r="F47" s="145">
        <v>62104.65</v>
      </c>
      <c r="G47" s="58">
        <v>58378.43</v>
      </c>
      <c r="H47" s="68">
        <f t="shared" si="0"/>
        <v>673.32664371435328</v>
      </c>
      <c r="I47" s="68">
        <f t="shared" si="1"/>
        <v>94.000095000937932</v>
      </c>
    </row>
    <row r="48" spans="2:9" x14ac:dyDescent="0.25">
      <c r="B48" s="132">
        <v>64</v>
      </c>
      <c r="C48" s="132" t="s">
        <v>165</v>
      </c>
      <c r="D48" s="134">
        <v>0</v>
      </c>
      <c r="E48" s="104">
        <v>10</v>
      </c>
      <c r="F48" s="145">
        <v>10</v>
      </c>
      <c r="G48" s="58">
        <v>15.5</v>
      </c>
      <c r="H48" s="68">
        <v>0</v>
      </c>
      <c r="I48" s="68">
        <f t="shared" si="1"/>
        <v>155</v>
      </c>
    </row>
    <row r="49" spans="2:9" ht="25.5" x14ac:dyDescent="0.25">
      <c r="B49" s="132">
        <v>67</v>
      </c>
      <c r="C49" s="132" t="s">
        <v>198</v>
      </c>
      <c r="D49" s="52">
        <v>0</v>
      </c>
      <c r="E49" s="106">
        <v>67500</v>
      </c>
      <c r="F49" s="145">
        <v>67500</v>
      </c>
      <c r="G49" s="149">
        <v>0</v>
      </c>
      <c r="H49" s="68">
        <v>0</v>
      </c>
      <c r="I49" s="68">
        <f t="shared" si="1"/>
        <v>0</v>
      </c>
    </row>
    <row r="50" spans="2:9" x14ac:dyDescent="0.25">
      <c r="B50" s="132">
        <v>9</v>
      </c>
      <c r="C50" s="135" t="s">
        <v>199</v>
      </c>
      <c r="D50" s="58">
        <v>29298.959999999999</v>
      </c>
      <c r="E50" s="58">
        <v>19885.349999999999</v>
      </c>
      <c r="F50" s="145">
        <v>19885.349999999999</v>
      </c>
      <c r="G50" s="100">
        <v>17436.91</v>
      </c>
      <c r="H50" s="68">
        <f t="shared" si="0"/>
        <v>59.513750658726451</v>
      </c>
      <c r="I50" s="68">
        <f t="shared" si="1"/>
        <v>87.687216971287924</v>
      </c>
    </row>
    <row r="51" spans="2:9" x14ac:dyDescent="0.25">
      <c r="B51" s="208" t="s">
        <v>203</v>
      </c>
      <c r="C51" s="209"/>
      <c r="D51" s="137"/>
      <c r="E51" s="58"/>
      <c r="F51" s="145"/>
      <c r="G51" s="58"/>
      <c r="H51" s="68"/>
      <c r="I51" s="68"/>
    </row>
    <row r="52" spans="2:9" x14ac:dyDescent="0.25">
      <c r="B52" s="138">
        <v>61</v>
      </c>
      <c r="C52" s="108" t="s">
        <v>211</v>
      </c>
      <c r="D52" s="74">
        <f>D53+D56</f>
        <v>1825.72</v>
      </c>
      <c r="E52" s="109">
        <v>3500</v>
      </c>
      <c r="F52" s="146">
        <v>3500</v>
      </c>
      <c r="G52" s="73">
        <f>G53+G56</f>
        <v>4490.8999999999996</v>
      </c>
      <c r="H52" s="68">
        <f t="shared" si="0"/>
        <v>245.97966829524788</v>
      </c>
      <c r="I52" s="68">
        <f t="shared" si="1"/>
        <v>128.31142857142856</v>
      </c>
    </row>
    <row r="53" spans="2:9" x14ac:dyDescent="0.25">
      <c r="B53" s="110"/>
      <c r="C53" s="110" t="s">
        <v>197</v>
      </c>
      <c r="D53" s="74">
        <v>853.5</v>
      </c>
      <c r="E53" s="109">
        <v>2386.4499999999998</v>
      </c>
      <c r="F53" s="146">
        <v>2386.4499999999998</v>
      </c>
      <c r="G53" s="73">
        <v>4490.8999999999996</v>
      </c>
      <c r="H53" s="68">
        <f t="shared" si="0"/>
        <v>526.17457527826582</v>
      </c>
      <c r="I53" s="68">
        <f t="shared" si="1"/>
        <v>188.18328479540739</v>
      </c>
    </row>
    <row r="54" spans="2:9" x14ac:dyDescent="0.25">
      <c r="B54" s="111">
        <v>6</v>
      </c>
      <c r="C54" s="111" t="s">
        <v>2</v>
      </c>
      <c r="D54" s="67">
        <v>853.5</v>
      </c>
      <c r="E54" s="106">
        <v>2386.4499999999998</v>
      </c>
      <c r="F54" s="145">
        <v>2386.4499999999998</v>
      </c>
      <c r="G54" s="58">
        <v>4490.8999999999996</v>
      </c>
      <c r="H54" s="68">
        <f t="shared" si="0"/>
        <v>526.17457527826582</v>
      </c>
      <c r="I54" s="68">
        <f t="shared" si="1"/>
        <v>188.18328479540739</v>
      </c>
    </row>
    <row r="55" spans="2:9" ht="25.5" x14ac:dyDescent="0.25">
      <c r="B55" s="111">
        <v>66</v>
      </c>
      <c r="C55" s="111" t="s">
        <v>171</v>
      </c>
      <c r="D55" s="67">
        <v>853.5</v>
      </c>
      <c r="E55" s="106">
        <v>2386.4499999999998</v>
      </c>
      <c r="F55" s="145">
        <v>2386.4499999999998</v>
      </c>
      <c r="G55" s="58">
        <v>4490.8999999999996</v>
      </c>
      <c r="H55" s="68">
        <f t="shared" si="0"/>
        <v>526.17457527826582</v>
      </c>
      <c r="I55" s="68">
        <f t="shared" si="1"/>
        <v>188.18328479540739</v>
      </c>
    </row>
    <row r="56" spans="2:9" ht="15.75" customHeight="1" x14ac:dyDescent="0.25">
      <c r="B56" s="111">
        <v>9</v>
      </c>
      <c r="C56" s="112" t="s">
        <v>199</v>
      </c>
      <c r="D56" s="58">
        <v>972.22</v>
      </c>
      <c r="E56" s="58">
        <v>1113.55</v>
      </c>
      <c r="F56" s="145">
        <v>1113.55</v>
      </c>
      <c r="G56" s="100">
        <v>0</v>
      </c>
      <c r="H56" s="68">
        <f t="shared" si="0"/>
        <v>0</v>
      </c>
      <c r="I56" s="68">
        <f t="shared" si="1"/>
        <v>0</v>
      </c>
    </row>
    <row r="57" spans="2:9" x14ac:dyDescent="0.25">
      <c r="B57" s="28"/>
      <c r="C57" s="28"/>
      <c r="D57" s="4"/>
      <c r="E57" s="4"/>
      <c r="G57" s="147"/>
      <c r="H57" s="68"/>
      <c r="I57" s="68"/>
    </row>
    <row r="58" spans="2:9" ht="30" customHeight="1" x14ac:dyDescent="0.25">
      <c r="B58" s="6" t="s">
        <v>37</v>
      </c>
      <c r="C58" s="6"/>
      <c r="D58" s="75">
        <f>D60+D72+D81+D87+D98+D105+D116</f>
        <v>1181457.2100000002</v>
      </c>
      <c r="E58" s="75">
        <f t="shared" ref="E58:F58" si="2">E60+E72+E81+E87+E98+E105+E116</f>
        <v>1579409.98</v>
      </c>
      <c r="F58" s="75">
        <f t="shared" si="2"/>
        <v>1579409.98</v>
      </c>
      <c r="G58" s="75">
        <f>G61+G73+G82+G88+G99+G106+G117</f>
        <v>1400816.7500000002</v>
      </c>
      <c r="H58" s="68">
        <f t="shared" si="0"/>
        <v>118.56686286590099</v>
      </c>
      <c r="I58" s="68">
        <f t="shared" si="1"/>
        <v>88.692408414438432</v>
      </c>
    </row>
    <row r="59" spans="2:9" ht="21" customHeight="1" x14ac:dyDescent="0.25">
      <c r="B59" s="196" t="s">
        <v>36</v>
      </c>
      <c r="C59" s="210"/>
      <c r="D59" s="4"/>
      <c r="E59" s="4"/>
      <c r="F59" s="52"/>
      <c r="G59" s="58"/>
      <c r="H59" s="68"/>
      <c r="I59" s="68"/>
    </row>
    <row r="60" spans="2:9" x14ac:dyDescent="0.25">
      <c r="B60" s="139">
        <v>11</v>
      </c>
      <c r="C60" s="101" t="s">
        <v>212</v>
      </c>
      <c r="D60" s="136">
        <f>D61</f>
        <v>103518.16999999998</v>
      </c>
      <c r="E60" s="136">
        <f>E61</f>
        <v>163039.97999999998</v>
      </c>
      <c r="F60" s="73">
        <v>163039.97999999998</v>
      </c>
      <c r="G60" s="58">
        <f>G61+G70</f>
        <v>181104.63</v>
      </c>
      <c r="H60" s="68">
        <f t="shared" si="0"/>
        <v>174.94960546539804</v>
      </c>
      <c r="I60" s="68">
        <f t="shared" si="1"/>
        <v>111.07988973011406</v>
      </c>
    </row>
    <row r="61" spans="2:9" x14ac:dyDescent="0.25">
      <c r="B61" s="105"/>
      <c r="C61" s="103" t="s">
        <v>200</v>
      </c>
      <c r="D61" s="72">
        <f>D62+D67</f>
        <v>103518.16999999998</v>
      </c>
      <c r="E61" s="72">
        <v>163039.97999999998</v>
      </c>
      <c r="F61" s="73">
        <v>163039.97999999998</v>
      </c>
      <c r="G61" s="58">
        <f>G62+G67</f>
        <v>181081.14</v>
      </c>
      <c r="H61" s="68">
        <f t="shared" si="0"/>
        <v>174.92691379687261</v>
      </c>
      <c r="I61" s="68">
        <f t="shared" si="1"/>
        <v>111.06548222098655</v>
      </c>
    </row>
    <row r="62" spans="2:9" x14ac:dyDescent="0.25">
      <c r="B62" s="105">
        <v>3</v>
      </c>
      <c r="C62" s="105" t="s">
        <v>4</v>
      </c>
      <c r="D62" s="52">
        <f>D63+D64+D65+D66</f>
        <v>99298.099999999991</v>
      </c>
      <c r="E62" s="106">
        <v>148887.69999999998</v>
      </c>
      <c r="F62" s="58">
        <v>148887.69999999998</v>
      </c>
      <c r="G62" s="58">
        <f>G63+G64+G65+G66</f>
        <v>110783.54</v>
      </c>
      <c r="H62" s="68">
        <f t="shared" si="0"/>
        <v>111.56662614893942</v>
      </c>
      <c r="I62" s="68">
        <f t="shared" si="1"/>
        <v>74.407449372916631</v>
      </c>
    </row>
    <row r="63" spans="2:9" x14ac:dyDescent="0.25">
      <c r="B63" s="105">
        <v>31</v>
      </c>
      <c r="C63" s="105" t="s">
        <v>5</v>
      </c>
      <c r="D63" s="52">
        <v>0</v>
      </c>
      <c r="E63" s="106">
        <v>0</v>
      </c>
      <c r="F63" s="58">
        <v>0</v>
      </c>
      <c r="G63" s="58">
        <v>0</v>
      </c>
      <c r="H63" s="68">
        <v>0</v>
      </c>
      <c r="I63" s="68">
        <v>0</v>
      </c>
    </row>
    <row r="64" spans="2:9" x14ac:dyDescent="0.25">
      <c r="B64" s="105">
        <v>32</v>
      </c>
      <c r="C64" s="105" t="s">
        <v>13</v>
      </c>
      <c r="D64" s="52">
        <v>98444.29</v>
      </c>
      <c r="E64" s="106">
        <v>147387.56</v>
      </c>
      <c r="F64" s="58">
        <v>147387.56</v>
      </c>
      <c r="G64" s="58">
        <v>109304.65</v>
      </c>
      <c r="H64" s="68">
        <f t="shared" si="0"/>
        <v>111.03198570480828</v>
      </c>
      <c r="I64" s="68">
        <f t="shared" si="1"/>
        <v>74.161381055497486</v>
      </c>
    </row>
    <row r="65" spans="2:9" x14ac:dyDescent="0.25">
      <c r="B65" s="105">
        <v>34</v>
      </c>
      <c r="C65" s="105" t="s">
        <v>201</v>
      </c>
      <c r="D65" s="52">
        <v>853.81</v>
      </c>
      <c r="E65" s="106">
        <v>963.61</v>
      </c>
      <c r="F65" s="58">
        <v>963.61</v>
      </c>
      <c r="G65" s="58">
        <v>1411.09</v>
      </c>
      <c r="H65" s="68">
        <f t="shared" si="0"/>
        <v>165.26979070284958</v>
      </c>
      <c r="I65" s="68">
        <f t="shared" si="1"/>
        <v>146.43787424372928</v>
      </c>
    </row>
    <row r="66" spans="2:9" x14ac:dyDescent="0.25">
      <c r="B66" s="105">
        <v>38</v>
      </c>
      <c r="C66" s="105" t="s">
        <v>143</v>
      </c>
      <c r="D66" s="52">
        <v>0</v>
      </c>
      <c r="E66" s="106">
        <v>536.53</v>
      </c>
      <c r="F66" s="58">
        <v>536.53</v>
      </c>
      <c r="G66" s="58">
        <v>67.8</v>
      </c>
      <c r="H66" s="68">
        <v>0</v>
      </c>
      <c r="I66" s="68">
        <f t="shared" si="1"/>
        <v>12.636758429165191</v>
      </c>
    </row>
    <row r="67" spans="2:9" x14ac:dyDescent="0.25">
      <c r="B67" s="105">
        <v>4</v>
      </c>
      <c r="C67" s="105" t="s">
        <v>6</v>
      </c>
      <c r="D67" s="58">
        <v>4220.07</v>
      </c>
      <c r="E67" s="58">
        <v>14152.29</v>
      </c>
      <c r="F67" s="58">
        <v>14152.29</v>
      </c>
      <c r="G67" s="58">
        <f>G68+G69</f>
        <v>70297.600000000006</v>
      </c>
      <c r="H67" s="68">
        <f t="shared" si="0"/>
        <v>1665.7922735878792</v>
      </c>
      <c r="I67" s="68">
        <f t="shared" si="1"/>
        <v>496.72243855941332</v>
      </c>
    </row>
    <row r="68" spans="2:9" ht="25.5" x14ac:dyDescent="0.25">
      <c r="B68" s="105">
        <v>42</v>
      </c>
      <c r="C68" s="105" t="s">
        <v>117</v>
      </c>
      <c r="D68" s="58">
        <v>4220.07</v>
      </c>
      <c r="E68" s="58">
        <v>14152.29</v>
      </c>
      <c r="F68" s="58">
        <v>14152.29</v>
      </c>
      <c r="G68" s="58">
        <f>749.21+919.54+880</f>
        <v>2548.75</v>
      </c>
      <c r="H68" s="68">
        <f t="shared" si="0"/>
        <v>60.395917603262504</v>
      </c>
      <c r="I68" s="68">
        <f t="shared" si="1"/>
        <v>18.009452887129925</v>
      </c>
    </row>
    <row r="69" spans="2:9" ht="25.5" x14ac:dyDescent="0.25">
      <c r="B69" s="105">
        <v>45</v>
      </c>
      <c r="C69" s="105" t="s">
        <v>152</v>
      </c>
      <c r="D69" s="58">
        <v>0</v>
      </c>
      <c r="E69" s="58">
        <v>0</v>
      </c>
      <c r="F69" s="58">
        <v>0</v>
      </c>
      <c r="G69" s="58">
        <f>67500+248.85</f>
        <v>67748.850000000006</v>
      </c>
      <c r="H69" s="68">
        <v>0</v>
      </c>
      <c r="I69" s="68">
        <v>0</v>
      </c>
    </row>
    <row r="70" spans="2:9" x14ac:dyDescent="0.25">
      <c r="B70" s="105">
        <v>9</v>
      </c>
      <c r="C70" s="107" t="s">
        <v>199</v>
      </c>
      <c r="D70" s="58">
        <v>0</v>
      </c>
      <c r="E70" s="58">
        <v>23.49</v>
      </c>
      <c r="F70" s="58">
        <v>23.49</v>
      </c>
      <c r="G70" s="100">
        <v>23.49</v>
      </c>
      <c r="H70" s="68">
        <v>0</v>
      </c>
      <c r="I70" s="68">
        <f t="shared" ref="I70" si="3">G70/F70*100</f>
        <v>100</v>
      </c>
    </row>
    <row r="71" spans="2:9" ht="15.75" customHeight="1" x14ac:dyDescent="0.25">
      <c r="B71" s="202" t="s">
        <v>31</v>
      </c>
      <c r="C71" s="203"/>
      <c r="D71" s="137"/>
      <c r="E71" s="58"/>
      <c r="F71" s="145"/>
      <c r="G71" s="58"/>
      <c r="H71" s="68"/>
      <c r="I71" s="68"/>
    </row>
    <row r="72" spans="2:9" x14ac:dyDescent="0.25">
      <c r="B72" s="140">
        <v>31</v>
      </c>
      <c r="C72" s="113" t="s">
        <v>206</v>
      </c>
      <c r="D72" s="73">
        <v>12685.3</v>
      </c>
      <c r="E72" s="73">
        <f>E73</f>
        <v>41680</v>
      </c>
      <c r="F72" s="73">
        <v>41680</v>
      </c>
      <c r="G72" s="73">
        <f>G73</f>
        <v>29905.350000000002</v>
      </c>
      <c r="H72" s="68">
        <f t="shared" ref="H72:H121" si="4">G72/D72*100</f>
        <v>235.74807060140478</v>
      </c>
      <c r="I72" s="68">
        <f t="shared" ref="I72:I121" si="5">G72/F72*100</f>
        <v>71.74988003838773</v>
      </c>
    </row>
    <row r="73" spans="2:9" x14ac:dyDescent="0.25">
      <c r="B73" s="115"/>
      <c r="C73" s="114" t="s">
        <v>200</v>
      </c>
      <c r="D73" s="73">
        <f>D74+D78</f>
        <v>12685.300000000001</v>
      </c>
      <c r="E73" s="73">
        <v>41680</v>
      </c>
      <c r="F73" s="73">
        <v>41680</v>
      </c>
      <c r="G73" s="73">
        <f>G74+G78</f>
        <v>29905.350000000002</v>
      </c>
      <c r="H73" s="68">
        <f t="shared" si="4"/>
        <v>235.74807060140478</v>
      </c>
      <c r="I73" s="68">
        <f t="shared" si="5"/>
        <v>71.74988003838773</v>
      </c>
    </row>
    <row r="74" spans="2:9" x14ac:dyDescent="0.25">
      <c r="B74" s="115">
        <v>3</v>
      </c>
      <c r="C74" s="115" t="s">
        <v>4</v>
      </c>
      <c r="D74" s="58">
        <f>D75+D76+D77</f>
        <v>12685.300000000001</v>
      </c>
      <c r="E74" s="58">
        <v>35390</v>
      </c>
      <c r="F74" s="58">
        <v>35390</v>
      </c>
      <c r="G74" s="58">
        <f>G75+G76+G77</f>
        <v>29806.760000000002</v>
      </c>
      <c r="H74" s="68">
        <f t="shared" si="4"/>
        <v>234.97087179648886</v>
      </c>
      <c r="I74" s="68">
        <f t="shared" si="5"/>
        <v>84.223679005368751</v>
      </c>
    </row>
    <row r="75" spans="2:9" x14ac:dyDescent="0.25">
      <c r="B75" s="115">
        <v>31</v>
      </c>
      <c r="C75" s="115" t="s">
        <v>5</v>
      </c>
      <c r="D75" s="58">
        <v>0</v>
      </c>
      <c r="E75" s="58">
        <v>50</v>
      </c>
      <c r="F75" s="58">
        <v>50</v>
      </c>
      <c r="G75" s="58">
        <v>0</v>
      </c>
      <c r="H75" s="68">
        <v>0</v>
      </c>
      <c r="I75" s="68">
        <f t="shared" si="5"/>
        <v>0</v>
      </c>
    </row>
    <row r="76" spans="2:9" x14ac:dyDescent="0.25">
      <c r="B76" s="115">
        <v>32</v>
      </c>
      <c r="C76" s="115" t="s">
        <v>13</v>
      </c>
      <c r="D76" s="58">
        <v>12286.94</v>
      </c>
      <c r="E76" s="58">
        <v>35110</v>
      </c>
      <c r="F76" s="58">
        <v>35110</v>
      </c>
      <c r="G76" s="58">
        <v>29518.06</v>
      </c>
      <c r="H76" s="68">
        <f t="shared" si="4"/>
        <v>240.23931100827386</v>
      </c>
      <c r="I76" s="68">
        <f t="shared" si="5"/>
        <v>84.073084591284541</v>
      </c>
    </row>
    <row r="77" spans="2:9" x14ac:dyDescent="0.25">
      <c r="B77" s="115">
        <v>34</v>
      </c>
      <c r="C77" s="115" t="s">
        <v>201</v>
      </c>
      <c r="D77" s="58">
        <v>398.36</v>
      </c>
      <c r="E77" s="58">
        <v>230</v>
      </c>
      <c r="F77" s="58">
        <v>230</v>
      </c>
      <c r="G77" s="58">
        <v>288.7</v>
      </c>
      <c r="H77" s="68">
        <f t="shared" si="4"/>
        <v>72.472135756602057</v>
      </c>
      <c r="I77" s="68">
        <f t="shared" si="5"/>
        <v>125.52173913043478</v>
      </c>
    </row>
    <row r="78" spans="2:9" x14ac:dyDescent="0.25">
      <c r="B78" s="115">
        <v>4</v>
      </c>
      <c r="C78" s="115" t="s">
        <v>6</v>
      </c>
      <c r="D78" s="58">
        <v>0</v>
      </c>
      <c r="E78" s="58">
        <v>6290</v>
      </c>
      <c r="F78" s="58">
        <v>6290</v>
      </c>
      <c r="G78" s="58">
        <v>98.59</v>
      </c>
      <c r="H78" s="68">
        <v>0</v>
      </c>
      <c r="I78" s="68">
        <f t="shared" si="5"/>
        <v>1.5674085850556438</v>
      </c>
    </row>
    <row r="79" spans="2:9" ht="25.5" x14ac:dyDescent="0.25">
      <c r="B79" s="115">
        <v>42</v>
      </c>
      <c r="C79" s="115" t="s">
        <v>117</v>
      </c>
      <c r="D79" s="58"/>
      <c r="E79" s="58">
        <v>6290</v>
      </c>
      <c r="F79" s="58">
        <v>6290</v>
      </c>
      <c r="G79" s="58">
        <v>98.59</v>
      </c>
      <c r="H79" s="68">
        <v>0</v>
      </c>
      <c r="I79" s="68">
        <f t="shared" si="5"/>
        <v>1.5674085850556438</v>
      </c>
    </row>
    <row r="80" spans="2:9" ht="23.25" customHeight="1" x14ac:dyDescent="0.25">
      <c r="B80" s="204" t="s">
        <v>204</v>
      </c>
      <c r="C80" s="205"/>
      <c r="D80" s="137"/>
      <c r="E80" s="58"/>
      <c r="F80" s="145"/>
      <c r="G80" s="58"/>
      <c r="H80" s="68"/>
      <c r="I80" s="68"/>
    </row>
    <row r="81" spans="2:9" ht="25.5" x14ac:dyDescent="0.25">
      <c r="B81" s="141">
        <v>43</v>
      </c>
      <c r="C81" s="118" t="s">
        <v>207</v>
      </c>
      <c r="D81" s="73">
        <v>7812.2</v>
      </c>
      <c r="E81" s="73">
        <f>E82+E85</f>
        <v>12400</v>
      </c>
      <c r="F81" s="73">
        <v>12400</v>
      </c>
      <c r="G81" s="73">
        <v>10777.19</v>
      </c>
      <c r="H81" s="68">
        <f t="shared" si="4"/>
        <v>137.95332940784928</v>
      </c>
      <c r="I81" s="68">
        <f t="shared" si="5"/>
        <v>86.91282258064517</v>
      </c>
    </row>
    <row r="82" spans="2:9" x14ac:dyDescent="0.25">
      <c r="B82" s="120"/>
      <c r="C82" s="119" t="s">
        <v>200</v>
      </c>
      <c r="D82" s="73">
        <v>7812.2</v>
      </c>
      <c r="E82" s="73">
        <v>12376.51</v>
      </c>
      <c r="F82" s="73">
        <v>12376.51</v>
      </c>
      <c r="G82" s="73">
        <v>10777.19</v>
      </c>
      <c r="H82" s="68">
        <f t="shared" si="4"/>
        <v>137.95332940784928</v>
      </c>
      <c r="I82" s="68">
        <f t="shared" si="5"/>
        <v>87.077778792244345</v>
      </c>
    </row>
    <row r="83" spans="2:9" x14ac:dyDescent="0.25">
      <c r="B83" s="120">
        <v>3</v>
      </c>
      <c r="C83" s="120" t="s">
        <v>4</v>
      </c>
      <c r="D83" s="58">
        <v>7812.2</v>
      </c>
      <c r="E83" s="58">
        <v>12376.51</v>
      </c>
      <c r="F83" s="58">
        <v>12376.51</v>
      </c>
      <c r="G83" s="58">
        <v>10777.19</v>
      </c>
      <c r="H83" s="68">
        <f t="shared" si="4"/>
        <v>137.95332940784928</v>
      </c>
      <c r="I83" s="68">
        <f t="shared" si="5"/>
        <v>87.077778792244345</v>
      </c>
    </row>
    <row r="84" spans="2:9" x14ac:dyDescent="0.25">
      <c r="B84" s="120">
        <v>32</v>
      </c>
      <c r="C84" s="120" t="s">
        <v>13</v>
      </c>
      <c r="D84" s="58">
        <v>7812.2</v>
      </c>
      <c r="E84" s="58">
        <v>12376.51</v>
      </c>
      <c r="F84" s="58">
        <v>12376.51</v>
      </c>
      <c r="G84" s="58">
        <v>10777.19</v>
      </c>
      <c r="H84" s="68">
        <f t="shared" si="4"/>
        <v>137.95332940784928</v>
      </c>
      <c r="I84" s="68">
        <f t="shared" si="5"/>
        <v>87.077778792244345</v>
      </c>
    </row>
    <row r="85" spans="2:9" x14ac:dyDescent="0.25">
      <c r="B85" s="120">
        <v>9</v>
      </c>
      <c r="C85" s="121" t="s">
        <v>199</v>
      </c>
      <c r="D85" s="58">
        <v>0</v>
      </c>
      <c r="E85" s="100">
        <v>23.49</v>
      </c>
      <c r="F85" s="100">
        <v>23.49</v>
      </c>
      <c r="G85" s="100">
        <v>0</v>
      </c>
      <c r="H85" s="68">
        <v>0</v>
      </c>
      <c r="I85" s="68">
        <f t="shared" si="5"/>
        <v>0</v>
      </c>
    </row>
    <row r="86" spans="2:9" x14ac:dyDescent="0.25">
      <c r="B86" s="206" t="s">
        <v>205</v>
      </c>
      <c r="C86" s="207"/>
      <c r="D86" s="137"/>
      <c r="E86" s="58"/>
      <c r="F86" s="145"/>
      <c r="G86" s="58"/>
      <c r="H86" s="68"/>
      <c r="I86" s="68"/>
    </row>
    <row r="87" spans="2:9" x14ac:dyDescent="0.25">
      <c r="B87" s="142">
        <v>52</v>
      </c>
      <c r="C87" s="122" t="s">
        <v>208</v>
      </c>
      <c r="D87" s="73">
        <f>D88+D97</f>
        <v>1008740.7100000001</v>
      </c>
      <c r="E87" s="73">
        <f>E88</f>
        <v>1200000</v>
      </c>
      <c r="F87" s="73">
        <v>1200000</v>
      </c>
      <c r="G87" s="73">
        <f>G88+G97</f>
        <v>1143406.8700000001</v>
      </c>
      <c r="H87" s="68">
        <f t="shared" si="4"/>
        <v>113.34992814952417</v>
      </c>
      <c r="I87" s="68">
        <f t="shared" si="5"/>
        <v>95.283905833333336</v>
      </c>
    </row>
    <row r="88" spans="2:9" x14ac:dyDescent="0.25">
      <c r="B88" s="124"/>
      <c r="C88" s="123" t="s">
        <v>200</v>
      </c>
      <c r="D88" s="73">
        <f>D89+D94</f>
        <v>1007681.9500000001</v>
      </c>
      <c r="E88" s="73">
        <v>1200000</v>
      </c>
      <c r="F88" s="73">
        <v>1200000</v>
      </c>
      <c r="G88" s="73">
        <f>G89+G94</f>
        <v>1142552.6800000002</v>
      </c>
      <c r="H88" s="68">
        <f t="shared" si="4"/>
        <v>113.38425581603401</v>
      </c>
      <c r="I88" s="68">
        <f t="shared" si="5"/>
        <v>95.212723333333344</v>
      </c>
    </row>
    <row r="89" spans="2:9" x14ac:dyDescent="0.25">
      <c r="B89" s="124">
        <v>3</v>
      </c>
      <c r="C89" s="124" t="s">
        <v>4</v>
      </c>
      <c r="D89" s="58">
        <v>1007217.02</v>
      </c>
      <c r="E89" s="58">
        <v>1199450</v>
      </c>
      <c r="F89" s="58">
        <v>1199450</v>
      </c>
      <c r="G89" s="58">
        <f>G90+G91+G92+G93</f>
        <v>1141950.3500000001</v>
      </c>
      <c r="H89" s="68">
        <f t="shared" si="4"/>
        <v>113.37679242155778</v>
      </c>
      <c r="I89" s="68">
        <f t="shared" si="5"/>
        <v>95.206165325774322</v>
      </c>
    </row>
    <row r="90" spans="2:9" x14ac:dyDescent="0.25">
      <c r="B90" s="124">
        <v>31</v>
      </c>
      <c r="C90" s="124" t="s">
        <v>5</v>
      </c>
      <c r="D90" s="58">
        <v>1007217.02</v>
      </c>
      <c r="E90" s="58">
        <v>1195120</v>
      </c>
      <c r="F90" s="58">
        <v>1195120</v>
      </c>
      <c r="G90" s="58">
        <v>1132594.32</v>
      </c>
      <c r="H90" s="68">
        <f t="shared" si="4"/>
        <v>112.44789330505954</v>
      </c>
      <c r="I90" s="68">
        <f t="shared" si="5"/>
        <v>94.768250886940237</v>
      </c>
    </row>
    <row r="91" spans="2:9" x14ac:dyDescent="0.25">
      <c r="B91" s="124">
        <v>32</v>
      </c>
      <c r="C91" s="124" t="s">
        <v>13</v>
      </c>
      <c r="D91" s="58">
        <v>0</v>
      </c>
      <c r="E91" s="58">
        <v>4330</v>
      </c>
      <c r="F91" s="58">
        <v>4330</v>
      </c>
      <c r="G91" s="58">
        <v>8651.49</v>
      </c>
      <c r="H91" s="68">
        <v>0</v>
      </c>
      <c r="I91" s="68">
        <f t="shared" si="5"/>
        <v>199.80346420323326</v>
      </c>
    </row>
    <row r="92" spans="2:9" x14ac:dyDescent="0.25">
      <c r="B92" s="124">
        <v>34</v>
      </c>
      <c r="C92" s="124" t="s">
        <v>201</v>
      </c>
      <c r="D92" s="52">
        <v>853.81</v>
      </c>
      <c r="E92" s="106">
        <v>963.61</v>
      </c>
      <c r="F92" s="58">
        <v>963.61</v>
      </c>
      <c r="G92" s="58">
        <v>235.81</v>
      </c>
      <c r="H92" s="68">
        <f t="shared" si="4"/>
        <v>27.618556821775336</v>
      </c>
      <c r="I92" s="68">
        <f t="shared" si="5"/>
        <v>24.471518560413443</v>
      </c>
    </row>
    <row r="93" spans="2:9" x14ac:dyDescent="0.25">
      <c r="B93" s="124">
        <v>38</v>
      </c>
      <c r="C93" s="124" t="s">
        <v>143</v>
      </c>
      <c r="D93" s="52">
        <v>0</v>
      </c>
      <c r="E93" s="106">
        <v>536.53</v>
      </c>
      <c r="F93" s="58">
        <v>536.53</v>
      </c>
      <c r="G93" s="58">
        <v>468.73</v>
      </c>
      <c r="H93" s="68">
        <v>0</v>
      </c>
      <c r="I93" s="68">
        <f t="shared" si="5"/>
        <v>87.363241570834816</v>
      </c>
    </row>
    <row r="94" spans="2:9" x14ac:dyDescent="0.25">
      <c r="B94" s="124">
        <v>4</v>
      </c>
      <c r="C94" s="124" t="s">
        <v>6</v>
      </c>
      <c r="D94" s="58">
        <v>464.93</v>
      </c>
      <c r="E94" s="58">
        <v>550</v>
      </c>
      <c r="F94" s="58">
        <v>550</v>
      </c>
      <c r="G94" s="58">
        <v>602.33000000000004</v>
      </c>
      <c r="H94" s="68">
        <f t="shared" si="4"/>
        <v>129.55283591078228</v>
      </c>
      <c r="I94" s="68">
        <f t="shared" si="5"/>
        <v>109.51454545454547</v>
      </c>
    </row>
    <row r="95" spans="2:9" ht="25.5" x14ac:dyDescent="0.25">
      <c r="B95" s="124">
        <v>41</v>
      </c>
      <c r="C95" s="124" t="s">
        <v>202</v>
      </c>
      <c r="D95" s="58">
        <v>0</v>
      </c>
      <c r="E95" s="58">
        <v>0</v>
      </c>
      <c r="F95" s="58">
        <v>0</v>
      </c>
      <c r="G95" s="58">
        <v>0</v>
      </c>
      <c r="H95" s="68">
        <v>0</v>
      </c>
      <c r="I95" s="68">
        <v>0</v>
      </c>
    </row>
    <row r="96" spans="2:9" ht="25.5" x14ac:dyDescent="0.25">
      <c r="B96" s="124">
        <v>42</v>
      </c>
      <c r="C96" s="124" t="s">
        <v>117</v>
      </c>
      <c r="D96" s="58">
        <v>464.93</v>
      </c>
      <c r="E96" s="58">
        <v>550</v>
      </c>
      <c r="F96" s="58">
        <v>550</v>
      </c>
      <c r="G96" s="58">
        <v>602.33000000000004</v>
      </c>
      <c r="H96" s="68">
        <f t="shared" si="4"/>
        <v>129.55283591078228</v>
      </c>
      <c r="I96" s="68">
        <f t="shared" si="5"/>
        <v>109.51454545454547</v>
      </c>
    </row>
    <row r="97" spans="2:9" x14ac:dyDescent="0.25">
      <c r="B97" s="124">
        <v>9</v>
      </c>
      <c r="C97" s="125" t="s">
        <v>199</v>
      </c>
      <c r="D97" s="58">
        <v>1058.76</v>
      </c>
      <c r="E97" s="58">
        <v>0</v>
      </c>
      <c r="F97" s="58">
        <v>0</v>
      </c>
      <c r="G97" s="100">
        <v>854.19</v>
      </c>
      <c r="H97" s="68">
        <f t="shared" si="4"/>
        <v>80.678340700442035</v>
      </c>
      <c r="I97" s="68">
        <v>0</v>
      </c>
    </row>
    <row r="98" spans="2:9" x14ac:dyDescent="0.25">
      <c r="B98" s="143">
        <v>54</v>
      </c>
      <c r="C98" s="126" t="s">
        <v>209</v>
      </c>
      <c r="D98" s="73">
        <f>D99</f>
        <v>8906</v>
      </c>
      <c r="E98" s="73">
        <f>E99</f>
        <v>9290</v>
      </c>
      <c r="F98" s="73">
        <v>9290</v>
      </c>
      <c r="G98" s="73">
        <v>9290</v>
      </c>
      <c r="H98" s="68">
        <f t="shared" si="4"/>
        <v>104.31169997754324</v>
      </c>
      <c r="I98" s="68">
        <f t="shared" si="5"/>
        <v>100</v>
      </c>
    </row>
    <row r="99" spans="2:9" x14ac:dyDescent="0.25">
      <c r="B99" s="128"/>
      <c r="C99" s="127" t="s">
        <v>200</v>
      </c>
      <c r="D99" s="73">
        <f>D100+D103</f>
        <v>8906</v>
      </c>
      <c r="E99" s="73">
        <v>9290</v>
      </c>
      <c r="F99" s="73">
        <v>9290</v>
      </c>
      <c r="G99" s="73">
        <f>G100+G104</f>
        <v>9290</v>
      </c>
      <c r="H99" s="68">
        <f t="shared" si="4"/>
        <v>104.31169997754324</v>
      </c>
      <c r="I99" s="68">
        <f t="shared" si="5"/>
        <v>100</v>
      </c>
    </row>
    <row r="100" spans="2:9" x14ac:dyDescent="0.25">
      <c r="B100" s="128">
        <v>3</v>
      </c>
      <c r="C100" s="128" t="s">
        <v>4</v>
      </c>
      <c r="D100" s="58">
        <v>3353.29</v>
      </c>
      <c r="E100" s="58">
        <v>6060</v>
      </c>
      <c r="F100" s="58">
        <v>6060</v>
      </c>
      <c r="G100" s="58">
        <v>6042.49</v>
      </c>
      <c r="H100" s="68">
        <f t="shared" si="4"/>
        <v>180.1958673422221</v>
      </c>
      <c r="I100" s="68">
        <f t="shared" si="5"/>
        <v>99.711056105610567</v>
      </c>
    </row>
    <row r="101" spans="2:9" x14ac:dyDescent="0.25">
      <c r="B101" s="128">
        <v>32</v>
      </c>
      <c r="C101" s="128" t="s">
        <v>13</v>
      </c>
      <c r="D101" s="58">
        <v>3353.29</v>
      </c>
      <c r="E101" s="58">
        <v>6060</v>
      </c>
      <c r="F101" s="58">
        <v>6060</v>
      </c>
      <c r="G101" s="58">
        <v>6042.49</v>
      </c>
      <c r="H101" s="68">
        <f t="shared" si="4"/>
        <v>180.1958673422221</v>
      </c>
      <c r="I101" s="68">
        <f t="shared" si="5"/>
        <v>99.711056105610567</v>
      </c>
    </row>
    <row r="102" spans="2:9" x14ac:dyDescent="0.25">
      <c r="B102" s="128">
        <v>34</v>
      </c>
      <c r="C102" s="128" t="s">
        <v>201</v>
      </c>
      <c r="D102" s="58">
        <v>0</v>
      </c>
      <c r="E102" s="58">
        <v>0</v>
      </c>
      <c r="F102" s="58">
        <v>0</v>
      </c>
      <c r="G102" s="58">
        <v>0</v>
      </c>
      <c r="H102" s="68">
        <v>0</v>
      </c>
      <c r="I102" s="68">
        <v>0</v>
      </c>
    </row>
    <row r="103" spans="2:9" x14ac:dyDescent="0.25">
      <c r="B103" s="128">
        <v>4</v>
      </c>
      <c r="C103" s="128" t="s">
        <v>6</v>
      </c>
      <c r="D103" s="58">
        <v>5552.71</v>
      </c>
      <c r="E103" s="58">
        <v>3230</v>
      </c>
      <c r="F103" s="58">
        <v>3230</v>
      </c>
      <c r="G103" s="58">
        <v>3247.51</v>
      </c>
      <c r="H103" s="68">
        <f t="shared" si="4"/>
        <v>58.485136086703612</v>
      </c>
      <c r="I103" s="68">
        <f t="shared" si="5"/>
        <v>100.54210526315789</v>
      </c>
    </row>
    <row r="104" spans="2:9" ht="25.5" x14ac:dyDescent="0.25">
      <c r="B104" s="128">
        <v>42</v>
      </c>
      <c r="C104" s="128" t="s">
        <v>117</v>
      </c>
      <c r="D104" s="58">
        <v>5552.71</v>
      </c>
      <c r="E104" s="58">
        <v>3230</v>
      </c>
      <c r="F104" s="58">
        <v>3230</v>
      </c>
      <c r="G104" s="58">
        <v>3247.51</v>
      </c>
      <c r="H104" s="68">
        <f t="shared" si="4"/>
        <v>58.485136086703612</v>
      </c>
      <c r="I104" s="68">
        <f t="shared" si="5"/>
        <v>100.54210526315789</v>
      </c>
    </row>
    <row r="105" spans="2:9" x14ac:dyDescent="0.25">
      <c r="B105" s="144">
        <v>57</v>
      </c>
      <c r="C105" s="130" t="s">
        <v>210</v>
      </c>
      <c r="D105" s="73">
        <f>D106</f>
        <v>37969.11</v>
      </c>
      <c r="E105" s="73">
        <f>E106</f>
        <v>149500</v>
      </c>
      <c r="F105" s="73">
        <v>149500</v>
      </c>
      <c r="G105" s="73">
        <f>G106+G114</f>
        <v>25528.05</v>
      </c>
      <c r="H105" s="68">
        <f t="shared" si="4"/>
        <v>67.233732894976995</v>
      </c>
      <c r="I105" s="68">
        <f t="shared" si="5"/>
        <v>17.075618729096988</v>
      </c>
    </row>
    <row r="106" spans="2:9" x14ac:dyDescent="0.25">
      <c r="B106" s="132"/>
      <c r="C106" s="131" t="s">
        <v>200</v>
      </c>
      <c r="D106" s="73">
        <f>D107+D111</f>
        <v>37969.11</v>
      </c>
      <c r="E106" s="73">
        <v>149500</v>
      </c>
      <c r="F106" s="73">
        <v>149500</v>
      </c>
      <c r="G106" s="73">
        <f>G107</f>
        <v>25208.04</v>
      </c>
      <c r="H106" s="68">
        <f t="shared" si="4"/>
        <v>66.390916194769915</v>
      </c>
      <c r="I106" s="68">
        <f t="shared" si="5"/>
        <v>16.861565217391306</v>
      </c>
    </row>
    <row r="107" spans="2:9" x14ac:dyDescent="0.25">
      <c r="B107" s="132">
        <v>3</v>
      </c>
      <c r="C107" s="132" t="s">
        <v>4</v>
      </c>
      <c r="D107" s="58">
        <f>D108+D109</f>
        <v>37425.08</v>
      </c>
      <c r="E107" s="58">
        <v>75900</v>
      </c>
      <c r="F107" s="58">
        <v>75900</v>
      </c>
      <c r="G107" s="58">
        <f>G108+G109</f>
        <v>25208.04</v>
      </c>
      <c r="H107" s="68">
        <f t="shared" si="4"/>
        <v>67.356008323829897</v>
      </c>
      <c r="I107" s="68">
        <f t="shared" si="5"/>
        <v>33.212173913043479</v>
      </c>
    </row>
    <row r="108" spans="2:9" x14ac:dyDescent="0.25">
      <c r="B108" s="132">
        <v>31</v>
      </c>
      <c r="C108" s="132" t="s">
        <v>5</v>
      </c>
      <c r="D108" s="58">
        <v>1226.6500000000001</v>
      </c>
      <c r="E108" s="58">
        <v>4000</v>
      </c>
      <c r="F108" s="58">
        <v>4000</v>
      </c>
      <c r="G108" s="58">
        <v>3902.82</v>
      </c>
      <c r="H108" s="68">
        <f t="shared" si="4"/>
        <v>318.16899686137037</v>
      </c>
      <c r="I108" s="68">
        <f t="shared" si="5"/>
        <v>97.57050000000001</v>
      </c>
    </row>
    <row r="109" spans="2:9" x14ac:dyDescent="0.25">
      <c r="B109" s="132">
        <v>32</v>
      </c>
      <c r="C109" s="132" t="s">
        <v>13</v>
      </c>
      <c r="D109" s="58">
        <v>36198.43</v>
      </c>
      <c r="E109" s="58">
        <v>71900</v>
      </c>
      <c r="F109" s="58">
        <v>71900</v>
      </c>
      <c r="G109" s="58">
        <v>21305.22</v>
      </c>
      <c r="H109" s="68">
        <f t="shared" si="4"/>
        <v>58.85675152209641</v>
      </c>
      <c r="I109" s="68">
        <f t="shared" si="5"/>
        <v>29.631738525730185</v>
      </c>
    </row>
    <row r="110" spans="2:9" x14ac:dyDescent="0.25">
      <c r="B110" s="132">
        <v>34</v>
      </c>
      <c r="C110" s="132" t="s">
        <v>201</v>
      </c>
      <c r="D110" s="58">
        <v>0</v>
      </c>
      <c r="E110" s="58">
        <v>0</v>
      </c>
      <c r="F110" s="58">
        <v>0</v>
      </c>
      <c r="G110" s="58">
        <v>0</v>
      </c>
      <c r="H110" s="68">
        <v>0</v>
      </c>
      <c r="I110" s="68">
        <v>0</v>
      </c>
    </row>
    <row r="111" spans="2:9" x14ac:dyDescent="0.25">
      <c r="B111" s="132">
        <v>4</v>
      </c>
      <c r="C111" s="132" t="s">
        <v>6</v>
      </c>
      <c r="D111" s="58">
        <v>544.03</v>
      </c>
      <c r="E111" s="58">
        <v>73600</v>
      </c>
      <c r="F111" s="58">
        <v>73600</v>
      </c>
      <c r="G111" s="58">
        <v>0</v>
      </c>
      <c r="H111" s="68">
        <f t="shared" si="4"/>
        <v>0</v>
      </c>
      <c r="I111" s="68">
        <f t="shared" si="5"/>
        <v>0</v>
      </c>
    </row>
    <row r="112" spans="2:9" ht="25.5" x14ac:dyDescent="0.25">
      <c r="B112" s="132">
        <v>42</v>
      </c>
      <c r="C112" s="132" t="s">
        <v>117</v>
      </c>
      <c r="D112" s="58">
        <v>544.03</v>
      </c>
      <c r="E112" s="58">
        <v>6100</v>
      </c>
      <c r="F112" s="58">
        <v>6100</v>
      </c>
      <c r="G112" s="58">
        <v>0</v>
      </c>
      <c r="H112" s="68">
        <f t="shared" si="4"/>
        <v>0</v>
      </c>
      <c r="I112" s="68">
        <f t="shared" si="5"/>
        <v>0</v>
      </c>
    </row>
    <row r="113" spans="2:9" ht="25.5" x14ac:dyDescent="0.25">
      <c r="B113" s="132">
        <v>45</v>
      </c>
      <c r="C113" s="132" t="s">
        <v>152</v>
      </c>
      <c r="D113" s="58">
        <v>0</v>
      </c>
      <c r="E113" s="58">
        <v>67500</v>
      </c>
      <c r="F113" s="58">
        <v>67500</v>
      </c>
      <c r="G113" s="100">
        <v>0</v>
      </c>
      <c r="H113" s="68">
        <v>0</v>
      </c>
      <c r="I113" s="68">
        <f t="shared" si="5"/>
        <v>0</v>
      </c>
    </row>
    <row r="114" spans="2:9" x14ac:dyDescent="0.25">
      <c r="B114" s="132">
        <v>9</v>
      </c>
      <c r="C114" s="135" t="s">
        <v>199</v>
      </c>
      <c r="D114" s="58">
        <v>1058.76</v>
      </c>
      <c r="E114" s="58">
        <v>0</v>
      </c>
      <c r="F114" s="58">
        <v>0</v>
      </c>
      <c r="G114" s="100">
        <v>320.01</v>
      </c>
      <c r="H114" s="68">
        <f t="shared" ref="H114" si="6">G114/D114*100</f>
        <v>30.224980165476595</v>
      </c>
      <c r="I114" s="68">
        <v>0</v>
      </c>
    </row>
    <row r="115" spans="2:9" x14ac:dyDescent="0.25">
      <c r="B115" s="208" t="s">
        <v>203</v>
      </c>
      <c r="C115" s="209"/>
      <c r="D115" s="137"/>
      <c r="E115" s="58"/>
      <c r="F115" s="145"/>
      <c r="G115" s="58"/>
      <c r="H115" s="68"/>
      <c r="I115" s="68"/>
    </row>
    <row r="116" spans="2:9" x14ac:dyDescent="0.25">
      <c r="B116" s="138">
        <v>6</v>
      </c>
      <c r="C116" s="108" t="s">
        <v>211</v>
      </c>
      <c r="D116" s="73">
        <f>D117</f>
        <v>1825.7199999999998</v>
      </c>
      <c r="E116" s="73">
        <f>E117</f>
        <v>3500</v>
      </c>
      <c r="F116" s="73">
        <v>3500</v>
      </c>
      <c r="G116" s="73">
        <f>G117</f>
        <v>2002.35</v>
      </c>
      <c r="H116" s="68">
        <f t="shared" si="4"/>
        <v>109.67453935981422</v>
      </c>
      <c r="I116" s="68">
        <f t="shared" si="5"/>
        <v>57.209999999999994</v>
      </c>
    </row>
    <row r="117" spans="2:9" x14ac:dyDescent="0.25">
      <c r="B117" s="111"/>
      <c r="C117" s="110" t="s">
        <v>200</v>
      </c>
      <c r="D117" s="73">
        <f>D118+D120</f>
        <v>1825.7199999999998</v>
      </c>
      <c r="E117" s="73">
        <v>3500</v>
      </c>
      <c r="F117" s="73">
        <v>3500</v>
      </c>
      <c r="G117" s="73">
        <f>G118+G120</f>
        <v>2002.35</v>
      </c>
      <c r="H117" s="68">
        <f t="shared" si="4"/>
        <v>109.67453935981422</v>
      </c>
      <c r="I117" s="68">
        <f t="shared" si="5"/>
        <v>57.209999999999994</v>
      </c>
    </row>
    <row r="118" spans="2:9" x14ac:dyDescent="0.25">
      <c r="B118" s="111">
        <v>3</v>
      </c>
      <c r="C118" s="111" t="s">
        <v>4</v>
      </c>
      <c r="D118" s="58">
        <v>440.39</v>
      </c>
      <c r="E118" s="58">
        <v>2870</v>
      </c>
      <c r="F118" s="58">
        <v>2870</v>
      </c>
      <c r="G118" s="58">
        <v>1602.35</v>
      </c>
      <c r="H118" s="68">
        <f t="shared" si="4"/>
        <v>363.84795295079357</v>
      </c>
      <c r="I118" s="68">
        <f t="shared" si="5"/>
        <v>55.831010452961671</v>
      </c>
    </row>
    <row r="119" spans="2:9" x14ac:dyDescent="0.25">
      <c r="B119" s="111">
        <v>32</v>
      </c>
      <c r="C119" s="111" t="s">
        <v>13</v>
      </c>
      <c r="D119" s="58">
        <v>440.39</v>
      </c>
      <c r="E119" s="58">
        <v>2870</v>
      </c>
      <c r="F119" s="58">
        <v>2870</v>
      </c>
      <c r="G119" s="58">
        <v>1602.35</v>
      </c>
      <c r="H119" s="68">
        <f t="shared" si="4"/>
        <v>363.84795295079357</v>
      </c>
      <c r="I119" s="68">
        <f t="shared" si="5"/>
        <v>55.831010452961671</v>
      </c>
    </row>
    <row r="120" spans="2:9" x14ac:dyDescent="0.25">
      <c r="B120" s="111">
        <v>4</v>
      </c>
      <c r="C120" s="111" t="s">
        <v>6</v>
      </c>
      <c r="D120" s="58">
        <v>1385.33</v>
      </c>
      <c r="E120" s="58">
        <v>630</v>
      </c>
      <c r="F120" s="58">
        <v>630</v>
      </c>
      <c r="G120" s="58">
        <v>400</v>
      </c>
      <c r="H120" s="68">
        <f t="shared" si="4"/>
        <v>28.873986703529127</v>
      </c>
      <c r="I120" s="68">
        <f t="shared" si="5"/>
        <v>63.492063492063487</v>
      </c>
    </row>
    <row r="121" spans="2:9" ht="25.5" x14ac:dyDescent="0.25">
      <c r="B121" s="111">
        <v>42</v>
      </c>
      <c r="C121" s="111" t="s">
        <v>117</v>
      </c>
      <c r="D121" s="58">
        <v>1385.33</v>
      </c>
      <c r="E121" s="58">
        <v>630</v>
      </c>
      <c r="F121" s="58">
        <v>630</v>
      </c>
      <c r="G121" s="58">
        <v>400</v>
      </c>
      <c r="H121" s="68">
        <f t="shared" si="4"/>
        <v>28.873986703529127</v>
      </c>
      <c r="I121" s="68">
        <f t="shared" si="5"/>
        <v>63.492063492063487</v>
      </c>
    </row>
  </sheetData>
  <mergeCells count="14">
    <mergeCell ref="B13:C13"/>
    <mergeCell ref="B25:C25"/>
    <mergeCell ref="B31:C31"/>
    <mergeCell ref="B59:C59"/>
    <mergeCell ref="B2:I2"/>
    <mergeCell ref="B4:C4"/>
    <mergeCell ref="B5:C5"/>
    <mergeCell ref="B6:C6"/>
    <mergeCell ref="B7:C7"/>
    <mergeCell ref="B71:C71"/>
    <mergeCell ref="B80:C80"/>
    <mergeCell ref="B86:C86"/>
    <mergeCell ref="B115:C115"/>
    <mergeCell ref="B51:C51"/>
  </mergeCells>
  <pageMargins left="0.7" right="0.7" top="0.75" bottom="0.75" header="0.3" footer="0.3"/>
  <pageSetup paperSize="9" scale="66" fitToHeight="0" orientation="landscape" horizontalDpi="4294967293" r:id="rId1"/>
  <rowBreaks count="2" manualBreakCount="2">
    <brk id="36" max="16383" man="1"/>
    <brk id="7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H11"/>
  <sheetViews>
    <sheetView workbookViewId="0">
      <selection activeCell="G12" sqref="G12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2"/>
      <c r="C1" s="2"/>
      <c r="D1" s="2"/>
      <c r="E1" s="2"/>
      <c r="F1" s="3"/>
      <c r="G1" s="3"/>
      <c r="H1" s="3"/>
    </row>
    <row r="2" spans="2:8" ht="15.75" customHeight="1" x14ac:dyDescent="0.25">
      <c r="B2" s="201" t="s">
        <v>48</v>
      </c>
      <c r="C2" s="201"/>
      <c r="D2" s="201"/>
      <c r="E2" s="201"/>
      <c r="F2" s="201"/>
      <c r="G2" s="201"/>
      <c r="H2" s="201"/>
    </row>
    <row r="3" spans="2:8" ht="18" x14ac:dyDescent="0.25">
      <c r="B3" s="2"/>
      <c r="C3" s="2"/>
      <c r="D3" s="2"/>
      <c r="E3" s="2"/>
      <c r="F3" s="3"/>
      <c r="G3" s="3"/>
      <c r="H3" s="3"/>
    </row>
    <row r="4" spans="2:8" ht="25.5" x14ac:dyDescent="0.25">
      <c r="B4" s="35" t="s">
        <v>7</v>
      </c>
      <c r="C4" s="35" t="s">
        <v>188</v>
      </c>
      <c r="D4" s="35" t="s">
        <v>185</v>
      </c>
      <c r="E4" s="35" t="s">
        <v>186</v>
      </c>
      <c r="F4" s="35" t="s">
        <v>189</v>
      </c>
      <c r="G4" s="35" t="s">
        <v>17</v>
      </c>
      <c r="H4" s="35" t="s">
        <v>50</v>
      </c>
    </row>
    <row r="5" spans="2:8" x14ac:dyDescent="0.25">
      <c r="B5" s="35">
        <v>1</v>
      </c>
      <c r="C5" s="35">
        <v>2</v>
      </c>
      <c r="D5" s="35">
        <v>3</v>
      </c>
      <c r="E5" s="35">
        <v>4</v>
      </c>
      <c r="F5" s="35">
        <v>5</v>
      </c>
      <c r="G5" s="35" t="s">
        <v>19</v>
      </c>
      <c r="H5" s="35" t="s">
        <v>20</v>
      </c>
    </row>
    <row r="6" spans="2:8" ht="15.75" customHeight="1" x14ac:dyDescent="0.25">
      <c r="B6" s="6" t="s">
        <v>37</v>
      </c>
      <c r="C6" s="67">
        <v>1180398.45</v>
      </c>
      <c r="D6" s="52">
        <v>1579409.98</v>
      </c>
      <c r="E6" s="52">
        <v>1579409.98</v>
      </c>
      <c r="F6" s="58">
        <f>F7</f>
        <v>1400816.75</v>
      </c>
      <c r="G6" s="68">
        <f t="shared" ref="G6:G9" si="0">F6/C6*100</f>
        <v>118.67321157529477</v>
      </c>
      <c r="H6" s="68">
        <f t="shared" ref="H6:H11" si="1">F6/E6*100</f>
        <v>88.692408414438404</v>
      </c>
    </row>
    <row r="7" spans="2:8" ht="15.75" customHeight="1" x14ac:dyDescent="0.25">
      <c r="B7" s="6" t="s">
        <v>155</v>
      </c>
      <c r="C7" s="67">
        <v>1180398.45</v>
      </c>
      <c r="D7" s="52">
        <v>1579409.98</v>
      </c>
      <c r="E7" s="52">
        <v>1579409.98</v>
      </c>
      <c r="F7" s="58">
        <f>F8+F10</f>
        <v>1400816.75</v>
      </c>
      <c r="G7" s="68">
        <f t="shared" si="0"/>
        <v>118.67321157529477</v>
      </c>
      <c r="H7" s="68">
        <f t="shared" si="1"/>
        <v>88.692408414438404</v>
      </c>
    </row>
    <row r="8" spans="2:8" x14ac:dyDescent="0.25">
      <c r="B8" s="69" t="s">
        <v>156</v>
      </c>
      <c r="C8" s="67">
        <v>1180398.45</v>
      </c>
      <c r="D8" s="52">
        <v>1566409.98</v>
      </c>
      <c r="E8" s="52">
        <v>1566409.98</v>
      </c>
      <c r="F8" s="58">
        <v>1377140.36</v>
      </c>
      <c r="G8" s="68">
        <f t="shared" si="0"/>
        <v>116.6674151427427</v>
      </c>
      <c r="H8" s="68">
        <f t="shared" si="1"/>
        <v>87.916980712801646</v>
      </c>
    </row>
    <row r="9" spans="2:8" x14ac:dyDescent="0.25">
      <c r="B9" s="11" t="s">
        <v>157</v>
      </c>
      <c r="C9" s="67">
        <v>1180398.45</v>
      </c>
      <c r="D9" s="52">
        <v>1566409.98</v>
      </c>
      <c r="E9" s="52">
        <v>1566409.98</v>
      </c>
      <c r="F9" s="58">
        <v>1377140.36</v>
      </c>
      <c r="G9" s="68">
        <f t="shared" si="0"/>
        <v>116.6674151427427</v>
      </c>
      <c r="H9" s="68">
        <f t="shared" si="1"/>
        <v>87.916980712801646</v>
      </c>
    </row>
    <row r="10" spans="2:8" x14ac:dyDescent="0.25">
      <c r="B10" s="70" t="s">
        <v>158</v>
      </c>
      <c r="C10" s="67">
        <v>0</v>
      </c>
      <c r="D10" s="52">
        <v>13000</v>
      </c>
      <c r="E10" s="52">
        <v>13000</v>
      </c>
      <c r="F10" s="58">
        <v>23676.39</v>
      </c>
      <c r="G10" s="68">
        <v>0</v>
      </c>
      <c r="H10" s="68">
        <f t="shared" si="1"/>
        <v>182.12607692307691</v>
      </c>
    </row>
    <row r="11" spans="2:8" x14ac:dyDescent="0.25">
      <c r="B11" s="10" t="s">
        <v>159</v>
      </c>
      <c r="C11" s="67">
        <v>0</v>
      </c>
      <c r="D11" s="52">
        <v>13000</v>
      </c>
      <c r="E11" s="52">
        <v>13000</v>
      </c>
      <c r="F11" s="58">
        <v>23676.39</v>
      </c>
      <c r="G11" s="68">
        <v>0</v>
      </c>
      <c r="H11" s="68">
        <f t="shared" si="1"/>
        <v>182.12607692307691</v>
      </c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L16"/>
  <sheetViews>
    <sheetView workbookViewId="0">
      <selection activeCell="J6" sqref="J6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8.42578125" customWidth="1"/>
    <col min="5" max="5" width="5.42578125" bestFit="1" customWidth="1"/>
    <col min="6" max="10" width="25.28515625" customWidth="1"/>
    <col min="11" max="12" width="15.7109375" customWidth="1"/>
  </cols>
  <sheetData>
    <row r="1" spans="2:12" ht="18" customHeigh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8" customHeight="1" x14ac:dyDescent="0.25">
      <c r="B2" s="201" t="s">
        <v>65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</row>
    <row r="3" spans="2:12" ht="15.75" customHeight="1" x14ac:dyDescent="0.25">
      <c r="B3" s="201" t="s">
        <v>40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</row>
    <row r="4" spans="2:12" ht="18" x14ac:dyDescent="0.25">
      <c r="B4" s="2"/>
      <c r="C4" s="2"/>
      <c r="D4" s="2"/>
      <c r="E4" s="2"/>
      <c r="F4" s="2"/>
      <c r="G4" s="2"/>
      <c r="H4" s="2"/>
      <c r="I4" s="2"/>
      <c r="J4" s="3"/>
      <c r="K4" s="3"/>
      <c r="L4" s="3"/>
    </row>
    <row r="5" spans="2:12" ht="25.5" customHeight="1" x14ac:dyDescent="0.25">
      <c r="B5" s="198" t="s">
        <v>7</v>
      </c>
      <c r="C5" s="199"/>
      <c r="D5" s="199"/>
      <c r="E5" s="199"/>
      <c r="F5" s="200"/>
      <c r="G5" s="37" t="s">
        <v>184</v>
      </c>
      <c r="H5" s="35" t="s">
        <v>185</v>
      </c>
      <c r="I5" s="37" t="s">
        <v>186</v>
      </c>
      <c r="J5" s="37" t="s">
        <v>187</v>
      </c>
      <c r="K5" s="37" t="s">
        <v>17</v>
      </c>
      <c r="L5" s="37" t="s">
        <v>50</v>
      </c>
    </row>
    <row r="6" spans="2:12" x14ac:dyDescent="0.25">
      <c r="B6" s="198">
        <v>1</v>
      </c>
      <c r="C6" s="199"/>
      <c r="D6" s="199"/>
      <c r="E6" s="199"/>
      <c r="F6" s="200"/>
      <c r="G6" s="37">
        <v>2</v>
      </c>
      <c r="H6" s="37">
        <v>3</v>
      </c>
      <c r="I6" s="37">
        <v>4</v>
      </c>
      <c r="J6" s="37">
        <v>5</v>
      </c>
      <c r="K6" s="37" t="s">
        <v>19</v>
      </c>
      <c r="L6" s="37" t="s">
        <v>20</v>
      </c>
    </row>
    <row r="7" spans="2:12" ht="25.5" x14ac:dyDescent="0.25">
      <c r="B7" s="6">
        <v>8</v>
      </c>
      <c r="C7" s="6"/>
      <c r="D7" s="6"/>
      <c r="E7" s="6"/>
      <c r="F7" s="6" t="s">
        <v>9</v>
      </c>
      <c r="G7" s="4"/>
      <c r="H7" s="4"/>
      <c r="I7" s="4"/>
      <c r="J7" s="26"/>
      <c r="K7" s="26"/>
      <c r="L7" s="26"/>
    </row>
    <row r="8" spans="2:12" x14ac:dyDescent="0.25">
      <c r="B8" s="6"/>
      <c r="C8" s="10">
        <v>84</v>
      </c>
      <c r="D8" s="10"/>
      <c r="E8" s="10"/>
      <c r="F8" s="10" t="s">
        <v>14</v>
      </c>
      <c r="G8" s="4"/>
      <c r="H8" s="4"/>
      <c r="I8" s="4"/>
      <c r="J8" s="26"/>
      <c r="K8" s="26"/>
      <c r="L8" s="26"/>
    </row>
    <row r="9" spans="2:12" ht="51" x14ac:dyDescent="0.25">
      <c r="B9" s="7"/>
      <c r="C9" s="7"/>
      <c r="D9" s="7">
        <v>841</v>
      </c>
      <c r="E9" s="7"/>
      <c r="F9" s="27" t="s">
        <v>41</v>
      </c>
      <c r="G9" s="4"/>
      <c r="H9" s="4"/>
      <c r="I9" s="4"/>
      <c r="J9" s="26"/>
      <c r="K9" s="26"/>
      <c r="L9" s="26"/>
    </row>
    <row r="10" spans="2:12" ht="25.5" x14ac:dyDescent="0.25">
      <c r="B10" s="7"/>
      <c r="C10" s="7"/>
      <c r="D10" s="7"/>
      <c r="E10" s="7">
        <v>8413</v>
      </c>
      <c r="F10" s="27" t="s">
        <v>42</v>
      </c>
      <c r="G10" s="4"/>
      <c r="H10" s="4"/>
      <c r="I10" s="4"/>
      <c r="J10" s="26"/>
      <c r="K10" s="26"/>
      <c r="L10" s="26"/>
    </row>
    <row r="11" spans="2:12" x14ac:dyDescent="0.25">
      <c r="B11" s="7"/>
      <c r="C11" s="7"/>
      <c r="D11" s="7"/>
      <c r="E11" s="8" t="s">
        <v>24</v>
      </c>
      <c r="F11" s="12"/>
      <c r="G11" s="4"/>
      <c r="H11" s="4"/>
      <c r="I11" s="4"/>
      <c r="J11" s="26"/>
      <c r="K11" s="26"/>
      <c r="L11" s="26"/>
    </row>
    <row r="12" spans="2:12" ht="25.5" x14ac:dyDescent="0.25">
      <c r="B12" s="9">
        <v>5</v>
      </c>
      <c r="C12" s="9"/>
      <c r="D12" s="9"/>
      <c r="E12" s="9"/>
      <c r="F12" s="19" t="s">
        <v>10</v>
      </c>
      <c r="G12" s="4"/>
      <c r="H12" s="4"/>
      <c r="I12" s="4"/>
      <c r="J12" s="26"/>
      <c r="K12" s="26"/>
      <c r="L12" s="26"/>
    </row>
    <row r="13" spans="2:12" ht="25.5" x14ac:dyDescent="0.25">
      <c r="B13" s="10"/>
      <c r="C13" s="10">
        <v>54</v>
      </c>
      <c r="D13" s="10"/>
      <c r="E13" s="10"/>
      <c r="F13" s="20" t="s">
        <v>15</v>
      </c>
      <c r="G13" s="4"/>
      <c r="H13" s="4"/>
      <c r="I13" s="5"/>
      <c r="J13" s="26"/>
      <c r="K13" s="26"/>
      <c r="L13" s="26"/>
    </row>
    <row r="14" spans="2:12" ht="63.75" x14ac:dyDescent="0.25">
      <c r="B14" s="10"/>
      <c r="C14" s="10"/>
      <c r="D14" s="10">
        <v>541</v>
      </c>
      <c r="E14" s="27"/>
      <c r="F14" s="27" t="s">
        <v>43</v>
      </c>
      <c r="G14" s="4"/>
      <c r="H14" s="4"/>
      <c r="I14" s="5"/>
      <c r="J14" s="26"/>
      <c r="K14" s="26"/>
      <c r="L14" s="26"/>
    </row>
    <row r="15" spans="2:12" ht="38.25" x14ac:dyDescent="0.25">
      <c r="B15" s="10"/>
      <c r="C15" s="10"/>
      <c r="D15" s="10"/>
      <c r="E15" s="27">
        <v>5413</v>
      </c>
      <c r="F15" s="27" t="s">
        <v>44</v>
      </c>
      <c r="G15" s="4"/>
      <c r="H15" s="4"/>
      <c r="I15" s="5"/>
      <c r="J15" s="26"/>
      <c r="K15" s="26"/>
      <c r="L15" s="26"/>
    </row>
    <row r="16" spans="2:12" x14ac:dyDescent="0.25">
      <c r="B16" s="11" t="s">
        <v>16</v>
      </c>
      <c r="C16" s="9"/>
      <c r="D16" s="9"/>
      <c r="E16" s="9"/>
      <c r="F16" s="19" t="s">
        <v>24</v>
      </c>
      <c r="G16" s="4"/>
      <c r="H16" s="4"/>
      <c r="I16" s="4"/>
      <c r="J16" s="26"/>
      <c r="K16" s="26"/>
      <c r="L16" s="26"/>
    </row>
  </sheetData>
  <mergeCells count="4">
    <mergeCell ref="B5:F5"/>
    <mergeCell ref="B2:L2"/>
    <mergeCell ref="B3:L3"/>
    <mergeCell ref="B6:F6"/>
  </mergeCells>
  <pageMargins left="0.7" right="0.7" top="0.75" bottom="0.75" header="0.3" footer="0.3"/>
  <pageSetup paperSize="9" scale="6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H26"/>
  <sheetViews>
    <sheetView workbookViewId="0">
      <selection activeCell="E16" sqref="E16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2"/>
      <c r="C1" s="2"/>
      <c r="D1" s="2"/>
      <c r="E1" s="2"/>
      <c r="F1" s="3"/>
      <c r="G1" s="3"/>
      <c r="H1" s="3"/>
    </row>
    <row r="2" spans="2:8" ht="15.75" customHeight="1" x14ac:dyDescent="0.25">
      <c r="B2" s="201" t="s">
        <v>45</v>
      </c>
      <c r="C2" s="201"/>
      <c r="D2" s="201"/>
      <c r="E2" s="201"/>
      <c r="F2" s="201"/>
      <c r="G2" s="201"/>
      <c r="H2" s="201"/>
    </row>
    <row r="3" spans="2:8" ht="18" x14ac:dyDescent="0.25">
      <c r="B3" s="2"/>
      <c r="C3" s="2"/>
      <c r="D3" s="2"/>
      <c r="E3" s="2"/>
      <c r="F3" s="3"/>
      <c r="G3" s="3"/>
      <c r="H3" s="3"/>
    </row>
    <row r="4" spans="2:8" ht="25.5" x14ac:dyDescent="0.25">
      <c r="B4" s="35" t="s">
        <v>7</v>
      </c>
      <c r="C4" s="35" t="s">
        <v>190</v>
      </c>
      <c r="D4" s="35" t="s">
        <v>185</v>
      </c>
      <c r="E4" s="35" t="s">
        <v>186</v>
      </c>
      <c r="F4" s="35" t="s">
        <v>187</v>
      </c>
      <c r="G4" s="35" t="s">
        <v>17</v>
      </c>
      <c r="H4" s="35" t="s">
        <v>50</v>
      </c>
    </row>
    <row r="5" spans="2:8" x14ac:dyDescent="0.25">
      <c r="B5" s="35">
        <v>1</v>
      </c>
      <c r="C5" s="35">
        <v>2</v>
      </c>
      <c r="D5" s="35">
        <v>3</v>
      </c>
      <c r="E5" s="35">
        <v>4</v>
      </c>
      <c r="F5" s="35">
        <v>5</v>
      </c>
      <c r="G5" s="35" t="s">
        <v>19</v>
      </c>
      <c r="H5" s="35" t="s">
        <v>20</v>
      </c>
    </row>
    <row r="6" spans="2:8" x14ac:dyDescent="0.25">
      <c r="B6" s="6" t="s">
        <v>46</v>
      </c>
      <c r="C6" s="4"/>
      <c r="D6" s="4"/>
      <c r="E6" s="5"/>
      <c r="F6" s="26"/>
      <c r="G6" s="26"/>
      <c r="H6" s="26"/>
    </row>
    <row r="7" spans="2:8" x14ac:dyDescent="0.25">
      <c r="B7" s="6" t="s">
        <v>36</v>
      </c>
      <c r="C7" s="4"/>
      <c r="D7" s="4"/>
      <c r="E7" s="4"/>
      <c r="F7" s="26"/>
      <c r="G7" s="26"/>
      <c r="H7" s="26"/>
    </row>
    <row r="8" spans="2:8" x14ac:dyDescent="0.25">
      <c r="B8" s="30" t="s">
        <v>35</v>
      </c>
      <c r="C8" s="4"/>
      <c r="D8" s="4"/>
      <c r="E8" s="4"/>
      <c r="F8" s="26"/>
      <c r="G8" s="26"/>
      <c r="H8" s="26"/>
    </row>
    <row r="9" spans="2:8" x14ac:dyDescent="0.25">
      <c r="B9" s="29" t="s">
        <v>34</v>
      </c>
      <c r="C9" s="4"/>
      <c r="D9" s="4"/>
      <c r="E9" s="4"/>
      <c r="F9" s="26"/>
      <c r="G9" s="26"/>
      <c r="H9" s="26"/>
    </row>
    <row r="10" spans="2:8" x14ac:dyDescent="0.25">
      <c r="B10" s="29" t="s">
        <v>24</v>
      </c>
      <c r="C10" s="4"/>
      <c r="D10" s="4"/>
      <c r="E10" s="4"/>
      <c r="F10" s="26"/>
      <c r="G10" s="26"/>
      <c r="H10" s="26"/>
    </row>
    <row r="11" spans="2:8" x14ac:dyDescent="0.25">
      <c r="B11" s="6" t="s">
        <v>33</v>
      </c>
      <c r="C11" s="4"/>
      <c r="D11" s="4"/>
      <c r="E11" s="5"/>
      <c r="F11" s="26"/>
      <c r="G11" s="26"/>
      <c r="H11" s="26"/>
    </row>
    <row r="12" spans="2:8" x14ac:dyDescent="0.25">
      <c r="B12" s="28" t="s">
        <v>32</v>
      </c>
      <c r="C12" s="4"/>
      <c r="D12" s="4"/>
      <c r="E12" s="5"/>
      <c r="F12" s="26"/>
      <c r="G12" s="26"/>
      <c r="H12" s="26"/>
    </row>
    <row r="13" spans="2:8" x14ac:dyDescent="0.25">
      <c r="B13" s="6" t="s">
        <v>31</v>
      </c>
      <c r="C13" s="4"/>
      <c r="D13" s="4"/>
      <c r="E13" s="5"/>
      <c r="F13" s="26"/>
      <c r="G13" s="26"/>
      <c r="H13" s="26"/>
    </row>
    <row r="14" spans="2:8" x14ac:dyDescent="0.25">
      <c r="B14" s="28" t="s">
        <v>30</v>
      </c>
      <c r="C14" s="4"/>
      <c r="D14" s="4"/>
      <c r="E14" s="5"/>
      <c r="F14" s="26"/>
      <c r="G14" s="26"/>
      <c r="H14" s="26"/>
    </row>
    <row r="15" spans="2:8" x14ac:dyDescent="0.25">
      <c r="B15" s="10" t="s">
        <v>16</v>
      </c>
      <c r="C15" s="4"/>
      <c r="D15" s="4"/>
      <c r="E15" s="5"/>
      <c r="F15" s="26"/>
      <c r="G15" s="26"/>
      <c r="H15" s="26"/>
    </row>
    <row r="16" spans="2:8" x14ac:dyDescent="0.25">
      <c r="B16" s="28"/>
      <c r="C16" s="4"/>
      <c r="D16" s="4"/>
      <c r="E16" s="5"/>
      <c r="F16" s="26"/>
      <c r="G16" s="26"/>
      <c r="H16" s="26"/>
    </row>
    <row r="17" spans="2:8" ht="15.75" customHeight="1" x14ac:dyDescent="0.25">
      <c r="B17" s="6" t="s">
        <v>47</v>
      </c>
      <c r="C17" s="4"/>
      <c r="D17" s="4"/>
      <c r="E17" s="5"/>
      <c r="F17" s="26"/>
      <c r="G17" s="26"/>
      <c r="H17" s="26"/>
    </row>
    <row r="18" spans="2:8" ht="15.75" customHeight="1" x14ac:dyDescent="0.25">
      <c r="B18" s="6" t="s">
        <v>36</v>
      </c>
      <c r="C18" s="4"/>
      <c r="D18" s="4"/>
      <c r="E18" s="4"/>
      <c r="F18" s="26"/>
      <c r="G18" s="26"/>
      <c r="H18" s="26"/>
    </row>
    <row r="19" spans="2:8" x14ac:dyDescent="0.25">
      <c r="B19" s="30" t="s">
        <v>35</v>
      </c>
      <c r="C19" s="4"/>
      <c r="D19" s="4"/>
      <c r="E19" s="4"/>
      <c r="F19" s="26"/>
      <c r="G19" s="26"/>
      <c r="H19" s="26"/>
    </row>
    <row r="20" spans="2:8" x14ac:dyDescent="0.25">
      <c r="B20" s="29" t="s">
        <v>34</v>
      </c>
      <c r="C20" s="4"/>
      <c r="D20" s="4"/>
      <c r="E20" s="4"/>
      <c r="F20" s="26"/>
      <c r="G20" s="26"/>
      <c r="H20" s="26"/>
    </row>
    <row r="21" spans="2:8" x14ac:dyDescent="0.25">
      <c r="B21" s="29" t="s">
        <v>24</v>
      </c>
      <c r="C21" s="4"/>
      <c r="D21" s="4"/>
      <c r="E21" s="4"/>
      <c r="F21" s="26"/>
      <c r="G21" s="26"/>
      <c r="H21" s="26"/>
    </row>
    <row r="22" spans="2:8" x14ac:dyDescent="0.25">
      <c r="B22" s="6" t="s">
        <v>33</v>
      </c>
      <c r="C22" s="4"/>
      <c r="D22" s="4"/>
      <c r="E22" s="5"/>
      <c r="F22" s="26"/>
      <c r="G22" s="26"/>
      <c r="H22" s="26"/>
    </row>
    <row r="23" spans="2:8" x14ac:dyDescent="0.25">
      <c r="B23" s="28" t="s">
        <v>32</v>
      </c>
      <c r="C23" s="4"/>
      <c r="D23" s="4"/>
      <c r="E23" s="5"/>
      <c r="F23" s="26"/>
      <c r="G23" s="26"/>
      <c r="H23" s="26"/>
    </row>
    <row r="24" spans="2:8" x14ac:dyDescent="0.25">
      <c r="B24" s="6" t="s">
        <v>31</v>
      </c>
      <c r="C24" s="4"/>
      <c r="D24" s="4"/>
      <c r="E24" s="5"/>
      <c r="F24" s="26"/>
      <c r="G24" s="26"/>
      <c r="H24" s="26"/>
    </row>
    <row r="25" spans="2:8" x14ac:dyDescent="0.25">
      <c r="B25" s="28" t="s">
        <v>30</v>
      </c>
      <c r="C25" s="4"/>
      <c r="D25" s="4"/>
      <c r="E25" s="5"/>
      <c r="F25" s="26"/>
      <c r="G25" s="26"/>
      <c r="H25" s="26"/>
    </row>
    <row r="26" spans="2:8" x14ac:dyDescent="0.25">
      <c r="B26" s="10" t="s">
        <v>16</v>
      </c>
      <c r="C26" s="4"/>
      <c r="D26" s="4"/>
      <c r="E26" s="5"/>
      <c r="F26" s="26"/>
      <c r="G26" s="26"/>
      <c r="H26" s="26"/>
    </row>
  </sheetData>
  <mergeCells count="1">
    <mergeCell ref="B2:H2"/>
  </mergeCells>
  <pageMargins left="0.7" right="0.7" top="0.75" bottom="0.75" header="0.3" footer="0.3"/>
  <pageSetup paperSize="9" scale="7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I759"/>
  <sheetViews>
    <sheetView topLeftCell="A726" zoomScaleNormal="100" workbookViewId="0">
      <selection activeCell="R290" sqref="R290"/>
    </sheetView>
  </sheetViews>
  <sheetFormatPr defaultRowHeight="15" x14ac:dyDescent="0.25"/>
  <cols>
    <col min="1" max="1" width="3" customWidth="1"/>
    <col min="2" max="2" width="2" customWidth="1"/>
    <col min="3" max="3" width="2.5703125" customWidth="1"/>
    <col min="4" max="4" width="15.140625" customWidth="1"/>
    <col min="5" max="5" width="37.42578125" customWidth="1"/>
    <col min="6" max="8" width="25.28515625" customWidth="1"/>
    <col min="9" max="9" width="15.7109375" customWidth="1"/>
  </cols>
  <sheetData>
    <row r="1" spans="2:9" ht="18" x14ac:dyDescent="0.25">
      <c r="B1" s="2"/>
      <c r="C1" s="2"/>
      <c r="D1" s="2"/>
      <c r="E1" s="2"/>
      <c r="F1" s="2"/>
      <c r="G1" s="2"/>
      <c r="H1" s="2"/>
      <c r="I1" s="3"/>
    </row>
    <row r="2" spans="2:9" ht="18" customHeight="1" x14ac:dyDescent="0.25">
      <c r="B2" s="201" t="s">
        <v>11</v>
      </c>
      <c r="C2" s="225"/>
      <c r="D2" s="225"/>
      <c r="E2" s="225"/>
      <c r="F2" s="225"/>
      <c r="G2" s="225"/>
      <c r="H2" s="225"/>
      <c r="I2" s="225"/>
    </row>
    <row r="3" spans="2:9" ht="18" x14ac:dyDescent="0.25">
      <c r="B3" s="2"/>
      <c r="C3" s="2"/>
      <c r="D3" s="2"/>
      <c r="E3" s="2"/>
      <c r="F3" s="2"/>
      <c r="G3" s="2"/>
      <c r="H3" s="2"/>
      <c r="I3" s="3"/>
    </row>
    <row r="4" spans="2:9" ht="15.75" x14ac:dyDescent="0.25">
      <c r="B4" s="229" t="s">
        <v>66</v>
      </c>
      <c r="C4" s="229"/>
      <c r="D4" s="229"/>
      <c r="E4" s="229"/>
      <c r="F4" s="229"/>
      <c r="G4" s="229"/>
      <c r="H4" s="229"/>
      <c r="I4" s="229"/>
    </row>
    <row r="5" spans="2:9" ht="18" x14ac:dyDescent="0.25">
      <c r="B5" s="2"/>
      <c r="C5" s="2"/>
      <c r="D5" s="2"/>
      <c r="E5" s="2"/>
      <c r="F5" s="2"/>
      <c r="G5" s="2"/>
      <c r="H5" s="2"/>
      <c r="I5" s="3"/>
    </row>
    <row r="6" spans="2:9" ht="25.5" x14ac:dyDescent="0.25">
      <c r="B6" s="198" t="s">
        <v>7</v>
      </c>
      <c r="C6" s="199"/>
      <c r="D6" s="199"/>
      <c r="E6" s="200"/>
      <c r="F6" s="35" t="s">
        <v>185</v>
      </c>
      <c r="G6" s="35" t="s">
        <v>186</v>
      </c>
      <c r="H6" s="35" t="s">
        <v>191</v>
      </c>
      <c r="I6" s="35" t="s">
        <v>50</v>
      </c>
    </row>
    <row r="7" spans="2:9" s="25" customFormat="1" ht="15.75" customHeight="1" x14ac:dyDescent="0.2">
      <c r="B7" s="230">
        <v>1</v>
      </c>
      <c r="C7" s="231"/>
      <c r="D7" s="231"/>
      <c r="E7" s="232"/>
      <c r="F7" s="36">
        <v>2</v>
      </c>
      <c r="G7" s="36">
        <v>3</v>
      </c>
      <c r="H7" s="36">
        <v>4</v>
      </c>
      <c r="I7" s="36" t="s">
        <v>49</v>
      </c>
    </row>
    <row r="8" spans="2:9" s="25" customFormat="1" ht="15.75" customHeight="1" x14ac:dyDescent="0.2">
      <c r="B8" s="236">
        <v>1</v>
      </c>
      <c r="C8" s="237"/>
      <c r="D8" s="237"/>
      <c r="E8" s="169" t="s">
        <v>76</v>
      </c>
      <c r="F8" s="172">
        <v>161456.82999999999</v>
      </c>
      <c r="G8" s="172">
        <v>161456.82999999999</v>
      </c>
      <c r="H8" s="172">
        <v>181081.14</v>
      </c>
      <c r="I8" s="171">
        <f t="shared" ref="I8:I17" si="0">H8/G8*100</f>
        <v>112.1545245252245</v>
      </c>
    </row>
    <row r="9" spans="2:9" s="25" customFormat="1" ht="15.75" customHeight="1" x14ac:dyDescent="0.2">
      <c r="B9" s="236">
        <v>3</v>
      </c>
      <c r="C9" s="237"/>
      <c r="D9" s="237"/>
      <c r="E9" s="169" t="s">
        <v>135</v>
      </c>
      <c r="F9" s="172">
        <v>35635.19</v>
      </c>
      <c r="G9" s="172">
        <v>35635.19</v>
      </c>
      <c r="H9" s="172">
        <v>29905.35</v>
      </c>
      <c r="I9" s="171">
        <f t="shared" si="0"/>
        <v>83.920837801061239</v>
      </c>
    </row>
    <row r="10" spans="2:9" s="25" customFormat="1" ht="15.75" customHeight="1" x14ac:dyDescent="0.2">
      <c r="B10" s="236">
        <v>4</v>
      </c>
      <c r="C10" s="237"/>
      <c r="D10" s="237"/>
      <c r="E10" s="169" t="s">
        <v>216</v>
      </c>
      <c r="F10" s="172">
        <v>12400</v>
      </c>
      <c r="G10" s="172">
        <v>12400</v>
      </c>
      <c r="H10" s="172">
        <v>10777.19</v>
      </c>
      <c r="I10" s="171">
        <f t="shared" si="0"/>
        <v>86.91282258064517</v>
      </c>
    </row>
    <row r="11" spans="2:9" s="25" customFormat="1" ht="15.75" customHeight="1" x14ac:dyDescent="0.2">
      <c r="B11" s="236">
        <v>5</v>
      </c>
      <c r="C11" s="237"/>
      <c r="D11" s="237"/>
      <c r="E11" s="169" t="s">
        <v>217</v>
      </c>
      <c r="F11" s="172">
        <f>SUM(F12:F14)</f>
        <v>1338543.8299999998</v>
      </c>
      <c r="G11" s="172">
        <f>SUM(G12:G14)</f>
        <v>1338543.8299999998</v>
      </c>
      <c r="H11" s="172">
        <f>SUM(H12:H14)</f>
        <v>1177050.72</v>
      </c>
      <c r="I11" s="171">
        <f t="shared" si="0"/>
        <v>87.935164588521559</v>
      </c>
    </row>
    <row r="12" spans="2:9" s="25" customFormat="1" ht="15.75" customHeight="1" x14ac:dyDescent="0.2">
      <c r="B12" s="238" t="s">
        <v>213</v>
      </c>
      <c r="C12" s="239"/>
      <c r="D12" s="239"/>
      <c r="E12" s="169" t="s">
        <v>219</v>
      </c>
      <c r="F12" s="172">
        <v>1199639.18</v>
      </c>
      <c r="G12" s="172">
        <v>1199639.18</v>
      </c>
      <c r="H12" s="172">
        <v>1142552.68</v>
      </c>
      <c r="I12" s="171">
        <f t="shared" si="0"/>
        <v>95.241360823176848</v>
      </c>
    </row>
    <row r="13" spans="2:9" s="25" customFormat="1" ht="15.75" customHeight="1" x14ac:dyDescent="0.2">
      <c r="B13" s="238" t="s">
        <v>214</v>
      </c>
      <c r="C13" s="239"/>
      <c r="D13" s="239"/>
      <c r="E13" s="169" t="s">
        <v>139</v>
      </c>
      <c r="F13" s="172">
        <v>9290</v>
      </c>
      <c r="G13" s="172">
        <v>9290</v>
      </c>
      <c r="H13" s="172">
        <v>9290</v>
      </c>
      <c r="I13" s="171">
        <f t="shared" si="0"/>
        <v>100</v>
      </c>
    </row>
    <row r="14" spans="2:9" s="25" customFormat="1" ht="15.75" customHeight="1" x14ac:dyDescent="0.2">
      <c r="B14" s="238" t="s">
        <v>215</v>
      </c>
      <c r="C14" s="239"/>
      <c r="D14" s="239"/>
      <c r="E14" s="169" t="s">
        <v>220</v>
      </c>
      <c r="F14" s="172">
        <v>129614.65</v>
      </c>
      <c r="G14" s="172">
        <v>129614.65</v>
      </c>
      <c r="H14" s="172">
        <v>25208.04</v>
      </c>
      <c r="I14" s="171">
        <f t="shared" si="0"/>
        <v>19.448449692993812</v>
      </c>
    </row>
    <row r="15" spans="2:9" s="25" customFormat="1" ht="15.75" customHeight="1" x14ac:dyDescent="0.2">
      <c r="B15" s="236">
        <v>6</v>
      </c>
      <c r="C15" s="237"/>
      <c r="D15" s="237"/>
      <c r="E15" s="169" t="s">
        <v>132</v>
      </c>
      <c r="F15" s="172">
        <v>2386.4499999999998</v>
      </c>
      <c r="G15" s="172">
        <v>2386.4499999999998</v>
      </c>
      <c r="H15" s="172">
        <v>2002.3579999999999</v>
      </c>
      <c r="I15" s="171">
        <f t="shared" si="0"/>
        <v>83.905298665381636</v>
      </c>
    </row>
    <row r="16" spans="2:9" s="25" customFormat="1" ht="15.75" customHeight="1" x14ac:dyDescent="0.2">
      <c r="B16" s="236">
        <v>9</v>
      </c>
      <c r="C16" s="237"/>
      <c r="D16" s="237"/>
      <c r="E16" s="169" t="s">
        <v>218</v>
      </c>
      <c r="F16" s="172">
        <v>28964.19</v>
      </c>
      <c r="G16" s="172">
        <v>28964.19</v>
      </c>
      <c r="H16" s="172">
        <v>20241.04</v>
      </c>
      <c r="I16" s="171">
        <f t="shared" si="0"/>
        <v>69.882983090498996</v>
      </c>
    </row>
    <row r="17" spans="2:9" s="25" customFormat="1" ht="15.75" customHeight="1" x14ac:dyDescent="0.2">
      <c r="B17" s="167"/>
      <c r="C17" s="168"/>
      <c r="D17" s="168"/>
      <c r="E17" s="169"/>
      <c r="F17" s="170">
        <f>SUM(F8:F16)-F11</f>
        <v>1579386.49</v>
      </c>
      <c r="G17" s="170">
        <f>SUM(G8:G16)-G11</f>
        <v>1579386.49</v>
      </c>
      <c r="H17" s="170">
        <f>SUM(H8:H16)-H11-0.01</f>
        <v>1421057.7880000002</v>
      </c>
      <c r="I17" s="171">
        <f t="shared" si="0"/>
        <v>89.975303511681943</v>
      </c>
    </row>
    <row r="18" spans="2:9" s="25" customFormat="1" ht="15.75" customHeight="1" x14ac:dyDescent="0.2">
      <c r="B18" s="150"/>
      <c r="C18" s="151"/>
      <c r="D18" s="151"/>
      <c r="E18" s="152"/>
      <c r="F18" s="153"/>
      <c r="G18" s="153"/>
      <c r="H18" s="153"/>
      <c r="I18" s="98"/>
    </row>
    <row r="19" spans="2:9" s="38" customFormat="1" ht="30" customHeight="1" x14ac:dyDescent="0.2">
      <c r="B19" s="233" t="s">
        <v>72</v>
      </c>
      <c r="C19" s="234"/>
      <c r="D19" s="235"/>
      <c r="E19" s="51" t="s">
        <v>73</v>
      </c>
      <c r="F19" s="75">
        <v>137549.37</v>
      </c>
      <c r="G19" s="75">
        <v>137549.37</v>
      </c>
      <c r="H19" s="75">
        <f>H20+H67+H97</f>
        <v>94910.739999999991</v>
      </c>
      <c r="I19" s="98">
        <f>H19/G19*100</f>
        <v>69.001217526477944</v>
      </c>
    </row>
    <row r="20" spans="2:9" s="38" customFormat="1" ht="30" customHeight="1" x14ac:dyDescent="0.2">
      <c r="B20" s="216" t="s">
        <v>74</v>
      </c>
      <c r="C20" s="217"/>
      <c r="D20" s="218"/>
      <c r="E20" s="53" t="s">
        <v>75</v>
      </c>
      <c r="F20" s="75">
        <v>90880</v>
      </c>
      <c r="G20" s="75">
        <v>90880</v>
      </c>
      <c r="H20" s="75">
        <v>94030.739999999991</v>
      </c>
      <c r="I20" s="98">
        <f t="shared" ref="I20:I83" si="1">H20/G20*100</f>
        <v>103.46692341549296</v>
      </c>
    </row>
    <row r="21" spans="2:9" s="38" customFormat="1" ht="30" customHeight="1" x14ac:dyDescent="0.2">
      <c r="B21" s="219">
        <v>11</v>
      </c>
      <c r="C21" s="220"/>
      <c r="D21" s="221"/>
      <c r="E21" s="54" t="s">
        <v>76</v>
      </c>
      <c r="F21" s="75">
        <v>90880</v>
      </c>
      <c r="G21" s="75">
        <v>90880</v>
      </c>
      <c r="H21" s="75">
        <v>94030.739999999991</v>
      </c>
      <c r="I21" s="98">
        <f t="shared" si="1"/>
        <v>103.46692341549296</v>
      </c>
    </row>
    <row r="22" spans="2:9" s="38" customFormat="1" ht="30" customHeight="1" x14ac:dyDescent="0.2">
      <c r="B22" s="222">
        <v>3</v>
      </c>
      <c r="C22" s="223"/>
      <c r="D22" s="224"/>
      <c r="E22" s="55" t="s">
        <v>4</v>
      </c>
      <c r="F22" s="75">
        <v>90880</v>
      </c>
      <c r="G22" s="75">
        <v>90880</v>
      </c>
      <c r="H22" s="75">
        <f>H23+H33+H63</f>
        <v>94030.739999999991</v>
      </c>
      <c r="I22" s="98">
        <f t="shared" si="1"/>
        <v>103.46692341549296</v>
      </c>
    </row>
    <row r="23" spans="2:9" s="38" customFormat="1" ht="30" customHeight="1" x14ac:dyDescent="0.2">
      <c r="B23" s="222">
        <v>31</v>
      </c>
      <c r="C23" s="223"/>
      <c r="D23" s="224"/>
      <c r="E23" s="55" t="s">
        <v>5</v>
      </c>
      <c r="F23" s="52">
        <v>0</v>
      </c>
      <c r="G23" s="52">
        <v>0</v>
      </c>
      <c r="H23" s="52">
        <v>0</v>
      </c>
      <c r="I23" s="98" t="e">
        <f t="shared" si="1"/>
        <v>#DIV/0!</v>
      </c>
    </row>
    <row r="24" spans="2:9" s="38" customFormat="1" ht="30" customHeight="1" x14ac:dyDescent="0.2">
      <c r="B24" s="226">
        <v>311</v>
      </c>
      <c r="C24" s="227"/>
      <c r="D24" s="228"/>
      <c r="E24" s="56" t="s">
        <v>26</v>
      </c>
      <c r="F24" s="52">
        <v>0</v>
      </c>
      <c r="G24" s="52">
        <v>0</v>
      </c>
      <c r="H24" s="52">
        <v>0</v>
      </c>
      <c r="I24" s="98" t="e">
        <f t="shared" si="1"/>
        <v>#DIV/0!</v>
      </c>
    </row>
    <row r="25" spans="2:9" s="38" customFormat="1" ht="30" customHeight="1" x14ac:dyDescent="0.2">
      <c r="B25" s="213">
        <v>3111</v>
      </c>
      <c r="C25" s="214"/>
      <c r="D25" s="215"/>
      <c r="E25" s="57" t="s">
        <v>77</v>
      </c>
      <c r="F25" s="52">
        <v>0</v>
      </c>
      <c r="G25" s="52">
        <v>0</v>
      </c>
      <c r="H25" s="52">
        <v>0</v>
      </c>
      <c r="I25" s="98" t="e">
        <f t="shared" si="1"/>
        <v>#DIV/0!</v>
      </c>
    </row>
    <row r="26" spans="2:9" s="38" customFormat="1" ht="30" customHeight="1" x14ac:dyDescent="0.2">
      <c r="B26" s="213">
        <v>3113</v>
      </c>
      <c r="C26" s="214"/>
      <c r="D26" s="215"/>
      <c r="E26" s="57" t="s">
        <v>78</v>
      </c>
      <c r="F26" s="52">
        <v>0</v>
      </c>
      <c r="G26" s="52">
        <v>0</v>
      </c>
      <c r="H26" s="52">
        <v>0</v>
      </c>
      <c r="I26" s="98" t="e">
        <f t="shared" si="1"/>
        <v>#DIV/0!</v>
      </c>
    </row>
    <row r="27" spans="2:9" s="38" customFormat="1" ht="30" customHeight="1" x14ac:dyDescent="0.2">
      <c r="B27" s="213">
        <v>3114</v>
      </c>
      <c r="C27" s="214"/>
      <c r="D27" s="215"/>
      <c r="E27" s="57" t="s">
        <v>79</v>
      </c>
      <c r="F27" s="52">
        <v>0</v>
      </c>
      <c r="G27" s="52">
        <v>0</v>
      </c>
      <c r="H27" s="52">
        <v>0</v>
      </c>
      <c r="I27" s="98" t="e">
        <f t="shared" si="1"/>
        <v>#DIV/0!</v>
      </c>
    </row>
    <row r="28" spans="2:9" s="38" customFormat="1" ht="30" customHeight="1" x14ac:dyDescent="0.2">
      <c r="B28" s="226">
        <v>312</v>
      </c>
      <c r="C28" s="227"/>
      <c r="D28" s="228"/>
      <c r="E28" s="56" t="s">
        <v>80</v>
      </c>
      <c r="F28" s="52">
        <v>0</v>
      </c>
      <c r="G28" s="52">
        <v>0</v>
      </c>
      <c r="H28" s="52">
        <v>0</v>
      </c>
      <c r="I28" s="98" t="e">
        <f t="shared" si="1"/>
        <v>#DIV/0!</v>
      </c>
    </row>
    <row r="29" spans="2:9" s="38" customFormat="1" ht="30" customHeight="1" x14ac:dyDescent="0.2">
      <c r="B29" s="213">
        <v>3121</v>
      </c>
      <c r="C29" s="214"/>
      <c r="D29" s="215"/>
      <c r="E29" s="57" t="s">
        <v>80</v>
      </c>
      <c r="F29" s="52">
        <v>0</v>
      </c>
      <c r="G29" s="52">
        <v>0</v>
      </c>
      <c r="H29" s="52">
        <v>0</v>
      </c>
      <c r="I29" s="98" t="e">
        <f t="shared" si="1"/>
        <v>#DIV/0!</v>
      </c>
    </row>
    <row r="30" spans="2:9" s="38" customFormat="1" ht="30" customHeight="1" x14ac:dyDescent="0.2">
      <c r="B30" s="226">
        <v>313</v>
      </c>
      <c r="C30" s="227"/>
      <c r="D30" s="228"/>
      <c r="E30" s="56" t="s">
        <v>81</v>
      </c>
      <c r="F30" s="52">
        <v>0</v>
      </c>
      <c r="G30" s="52">
        <v>0</v>
      </c>
      <c r="H30" s="52">
        <v>0</v>
      </c>
      <c r="I30" s="98" t="e">
        <f t="shared" si="1"/>
        <v>#DIV/0!</v>
      </c>
    </row>
    <row r="31" spans="2:9" s="38" customFormat="1" ht="30" customHeight="1" x14ac:dyDescent="0.2">
      <c r="B31" s="213">
        <v>3132</v>
      </c>
      <c r="C31" s="214"/>
      <c r="D31" s="215"/>
      <c r="E31" s="57" t="s">
        <v>82</v>
      </c>
      <c r="F31" s="52">
        <v>0</v>
      </c>
      <c r="G31" s="52">
        <v>0</v>
      </c>
      <c r="H31" s="52">
        <v>0</v>
      </c>
      <c r="I31" s="98" t="e">
        <f t="shared" si="1"/>
        <v>#DIV/0!</v>
      </c>
    </row>
    <row r="32" spans="2:9" ht="22.5" x14ac:dyDescent="0.25">
      <c r="B32" s="213">
        <v>3133</v>
      </c>
      <c r="C32" s="214"/>
      <c r="D32" s="215"/>
      <c r="E32" s="57" t="s">
        <v>83</v>
      </c>
      <c r="F32" s="52">
        <v>0</v>
      </c>
      <c r="G32" s="52">
        <v>0</v>
      </c>
      <c r="H32" s="52">
        <v>0</v>
      </c>
      <c r="I32" s="98" t="e">
        <f t="shared" si="1"/>
        <v>#DIV/0!</v>
      </c>
    </row>
    <row r="33" spans="2:9" x14ac:dyDescent="0.25">
      <c r="B33" s="222">
        <v>32</v>
      </c>
      <c r="C33" s="223"/>
      <c r="D33" s="224"/>
      <c r="E33" s="55" t="s">
        <v>13</v>
      </c>
      <c r="F33" s="73">
        <v>89916.39</v>
      </c>
      <c r="G33" s="73">
        <v>89916.39</v>
      </c>
      <c r="H33" s="99">
        <f>H34+H38+H45+H55</f>
        <v>92619.65</v>
      </c>
      <c r="I33" s="98">
        <f t="shared" si="1"/>
        <v>103.00641518192623</v>
      </c>
    </row>
    <row r="34" spans="2:9" x14ac:dyDescent="0.25">
      <c r="B34" s="226">
        <v>321</v>
      </c>
      <c r="C34" s="227"/>
      <c r="D34" s="228"/>
      <c r="E34" s="56" t="s">
        <v>28</v>
      </c>
      <c r="F34" s="58">
        <v>37958.959999999999</v>
      </c>
      <c r="G34" s="58">
        <v>37958.959999999999</v>
      </c>
      <c r="H34" s="97">
        <v>37988.51</v>
      </c>
      <c r="I34" s="98">
        <f t="shared" si="1"/>
        <v>100.07784723290629</v>
      </c>
    </row>
    <row r="35" spans="2:9" x14ac:dyDescent="0.25">
      <c r="B35" s="213">
        <v>3211</v>
      </c>
      <c r="C35" s="214"/>
      <c r="D35" s="215"/>
      <c r="E35" s="57" t="s">
        <v>29</v>
      </c>
      <c r="F35" s="58">
        <v>3854.46</v>
      </c>
      <c r="G35" s="58">
        <v>3854.46</v>
      </c>
      <c r="H35" s="97">
        <v>4395.8100000000004</v>
      </c>
      <c r="I35" s="98">
        <f t="shared" si="1"/>
        <v>114.04476891704675</v>
      </c>
    </row>
    <row r="36" spans="2:9" x14ac:dyDescent="0.25">
      <c r="B36" s="240">
        <v>3212</v>
      </c>
      <c r="C36" s="241"/>
      <c r="D36" s="242"/>
      <c r="E36" s="59" t="s">
        <v>84</v>
      </c>
      <c r="F36" s="58">
        <v>33140.89</v>
      </c>
      <c r="G36" s="58">
        <v>33140.89</v>
      </c>
      <c r="H36" s="97">
        <v>32546.11</v>
      </c>
      <c r="I36" s="98">
        <f t="shared" si="1"/>
        <v>98.205298650700087</v>
      </c>
    </row>
    <row r="37" spans="2:9" x14ac:dyDescent="0.25">
      <c r="B37" s="240">
        <v>3213</v>
      </c>
      <c r="C37" s="241"/>
      <c r="D37" s="242"/>
      <c r="E37" s="59" t="s">
        <v>85</v>
      </c>
      <c r="F37" s="58">
        <v>963.61</v>
      </c>
      <c r="G37" s="58">
        <v>963.61</v>
      </c>
      <c r="H37" s="97">
        <v>1046.5899999999999</v>
      </c>
      <c r="I37" s="98">
        <f t="shared" si="1"/>
        <v>108.61136766949284</v>
      </c>
    </row>
    <row r="38" spans="2:9" x14ac:dyDescent="0.25">
      <c r="B38" s="226">
        <v>322</v>
      </c>
      <c r="C38" s="227"/>
      <c r="D38" s="228"/>
      <c r="E38" s="56" t="s">
        <v>86</v>
      </c>
      <c r="F38" s="58">
        <v>21385.39</v>
      </c>
      <c r="G38" s="58">
        <v>21385.39</v>
      </c>
      <c r="H38" s="97">
        <v>27539.439999999999</v>
      </c>
      <c r="I38" s="98">
        <f t="shared" si="1"/>
        <v>128.77688926879517</v>
      </c>
    </row>
    <row r="39" spans="2:9" x14ac:dyDescent="0.25">
      <c r="B39" s="240">
        <v>3221</v>
      </c>
      <c r="C39" s="241"/>
      <c r="D39" s="242"/>
      <c r="E39" s="59" t="s">
        <v>87</v>
      </c>
      <c r="F39" s="58">
        <v>8878.65</v>
      </c>
      <c r="G39" s="58">
        <v>8878.65</v>
      </c>
      <c r="H39" s="97">
        <v>8832.3700000000008</v>
      </c>
      <c r="I39" s="98">
        <f t="shared" si="1"/>
        <v>99.478749584677857</v>
      </c>
    </row>
    <row r="40" spans="2:9" x14ac:dyDescent="0.25">
      <c r="B40" s="240">
        <v>3222</v>
      </c>
      <c r="C40" s="241"/>
      <c r="D40" s="242"/>
      <c r="E40" s="59" t="s">
        <v>88</v>
      </c>
      <c r="F40" s="58">
        <v>3620.1899999999996</v>
      </c>
      <c r="G40" s="58">
        <v>3620.1899999999996</v>
      </c>
      <c r="H40" s="97">
        <v>3120.15</v>
      </c>
      <c r="I40" s="98">
        <f t="shared" si="1"/>
        <v>86.187465298782669</v>
      </c>
    </row>
    <row r="41" spans="2:9" x14ac:dyDescent="0.25">
      <c r="B41" s="240">
        <v>3223</v>
      </c>
      <c r="C41" s="241"/>
      <c r="D41" s="242"/>
      <c r="E41" s="59" t="s">
        <v>89</v>
      </c>
      <c r="F41" s="58">
        <v>7741.3899999999994</v>
      </c>
      <c r="G41" s="58">
        <v>7741.3899999999994</v>
      </c>
      <c r="H41" s="97">
        <v>14016.44</v>
      </c>
      <c r="I41" s="98">
        <f t="shared" si="1"/>
        <v>181.05844040928051</v>
      </c>
    </row>
    <row r="42" spans="2:9" x14ac:dyDescent="0.25">
      <c r="B42" s="240">
        <v>3224</v>
      </c>
      <c r="C42" s="241"/>
      <c r="D42" s="242"/>
      <c r="E42" s="59" t="s">
        <v>90</v>
      </c>
      <c r="F42" s="58">
        <v>746.99999999999989</v>
      </c>
      <c r="G42" s="58">
        <v>746.99999999999989</v>
      </c>
      <c r="H42" s="97">
        <v>1117.32</v>
      </c>
      <c r="I42" s="98">
        <f t="shared" si="1"/>
        <v>149.57429718875503</v>
      </c>
    </row>
    <row r="43" spans="2:9" x14ac:dyDescent="0.25">
      <c r="B43" s="240">
        <v>3225</v>
      </c>
      <c r="C43" s="241"/>
      <c r="D43" s="242"/>
      <c r="E43" s="59" t="s">
        <v>91</v>
      </c>
      <c r="F43" s="58">
        <v>398.16</v>
      </c>
      <c r="G43" s="58">
        <v>398.16</v>
      </c>
      <c r="H43" s="97">
        <v>453.16</v>
      </c>
      <c r="I43" s="98">
        <f t="shared" si="1"/>
        <v>113.81354229455496</v>
      </c>
    </row>
    <row r="44" spans="2:9" x14ac:dyDescent="0.25">
      <c r="B44" s="240">
        <v>3227</v>
      </c>
      <c r="C44" s="241"/>
      <c r="D44" s="242"/>
      <c r="E44" s="59" t="s">
        <v>92</v>
      </c>
      <c r="F44" s="58">
        <v>0</v>
      </c>
      <c r="G44" s="58">
        <v>0</v>
      </c>
      <c r="H44" s="97">
        <v>0</v>
      </c>
      <c r="I44" s="98" t="e">
        <f t="shared" si="1"/>
        <v>#DIV/0!</v>
      </c>
    </row>
    <row r="45" spans="2:9" x14ac:dyDescent="0.25">
      <c r="B45" s="226">
        <v>323</v>
      </c>
      <c r="C45" s="227"/>
      <c r="D45" s="228"/>
      <c r="E45" s="56" t="s">
        <v>93</v>
      </c>
      <c r="F45" s="58">
        <v>29876.23</v>
      </c>
      <c r="G45" s="58">
        <v>29876.23</v>
      </c>
      <c r="H45" s="97">
        <v>26788.33</v>
      </c>
      <c r="I45" s="98">
        <f t="shared" si="1"/>
        <v>89.664358588750986</v>
      </c>
    </row>
    <row r="46" spans="2:9" x14ac:dyDescent="0.25">
      <c r="B46" s="240">
        <v>3231</v>
      </c>
      <c r="C46" s="241"/>
      <c r="D46" s="242"/>
      <c r="E46" s="59" t="s">
        <v>94</v>
      </c>
      <c r="F46" s="58">
        <v>4221.5</v>
      </c>
      <c r="G46" s="58">
        <v>4221.5</v>
      </c>
      <c r="H46" s="97">
        <v>3957.54</v>
      </c>
      <c r="I46" s="98">
        <f t="shared" si="1"/>
        <v>93.747246239488334</v>
      </c>
    </row>
    <row r="47" spans="2:9" x14ac:dyDescent="0.25">
      <c r="B47" s="240">
        <v>3232</v>
      </c>
      <c r="C47" s="241"/>
      <c r="D47" s="242"/>
      <c r="E47" s="59" t="s">
        <v>95</v>
      </c>
      <c r="F47" s="58">
        <v>3500</v>
      </c>
      <c r="G47" s="58">
        <v>3500</v>
      </c>
      <c r="H47" s="97">
        <v>2362.06</v>
      </c>
      <c r="I47" s="98">
        <f t="shared" si="1"/>
        <v>67.487428571428566</v>
      </c>
    </row>
    <row r="48" spans="2:9" x14ac:dyDescent="0.25">
      <c r="B48" s="240">
        <v>3233</v>
      </c>
      <c r="C48" s="241"/>
      <c r="D48" s="242"/>
      <c r="E48" s="59" t="s">
        <v>96</v>
      </c>
      <c r="F48" s="58">
        <v>0</v>
      </c>
      <c r="G48" s="58">
        <v>0</v>
      </c>
      <c r="H48" s="97">
        <v>0</v>
      </c>
      <c r="I48" s="98" t="e">
        <f t="shared" si="1"/>
        <v>#DIV/0!</v>
      </c>
    </row>
    <row r="49" spans="2:9" x14ac:dyDescent="0.25">
      <c r="B49" s="240">
        <v>3234</v>
      </c>
      <c r="C49" s="241"/>
      <c r="D49" s="242"/>
      <c r="E49" s="60" t="s">
        <v>97</v>
      </c>
      <c r="F49" s="58">
        <v>3354.46</v>
      </c>
      <c r="G49" s="58">
        <v>3354.46</v>
      </c>
      <c r="H49" s="97">
        <v>2781.6</v>
      </c>
      <c r="I49" s="98">
        <f t="shared" si="1"/>
        <v>82.922437590551084</v>
      </c>
    </row>
    <row r="50" spans="2:9" x14ac:dyDescent="0.25">
      <c r="B50" s="240">
        <v>3235</v>
      </c>
      <c r="C50" s="241"/>
      <c r="D50" s="242"/>
      <c r="E50" s="60" t="s">
        <v>98</v>
      </c>
      <c r="F50" s="58">
        <v>13272.28</v>
      </c>
      <c r="G50" s="58">
        <v>13272.28</v>
      </c>
      <c r="H50" s="97">
        <v>12291.03</v>
      </c>
      <c r="I50" s="98">
        <f t="shared" si="1"/>
        <v>92.606771406269303</v>
      </c>
    </row>
    <row r="51" spans="2:9" x14ac:dyDescent="0.25">
      <c r="B51" s="240">
        <v>3236</v>
      </c>
      <c r="C51" s="241"/>
      <c r="D51" s="242"/>
      <c r="E51" s="60" t="s">
        <v>99</v>
      </c>
      <c r="F51" s="58">
        <v>3300</v>
      </c>
      <c r="G51" s="58">
        <v>3300</v>
      </c>
      <c r="H51" s="97">
        <v>3185.4</v>
      </c>
      <c r="I51" s="98">
        <f t="shared" si="1"/>
        <v>96.527272727272731</v>
      </c>
    </row>
    <row r="52" spans="2:9" x14ac:dyDescent="0.25">
      <c r="B52" s="240">
        <v>3237</v>
      </c>
      <c r="C52" s="241"/>
      <c r="D52" s="242"/>
      <c r="E52" s="60" t="s">
        <v>100</v>
      </c>
      <c r="F52" s="58">
        <v>515.45000000000005</v>
      </c>
      <c r="G52" s="58">
        <v>515.45000000000005</v>
      </c>
      <c r="H52" s="97">
        <v>569.58000000000004</v>
      </c>
      <c r="I52" s="98">
        <f t="shared" si="1"/>
        <v>110.50150354059561</v>
      </c>
    </row>
    <row r="53" spans="2:9" x14ac:dyDescent="0.25">
      <c r="B53" s="240">
        <v>3238</v>
      </c>
      <c r="C53" s="241"/>
      <c r="D53" s="242"/>
      <c r="E53" s="60" t="s">
        <v>101</v>
      </c>
      <c r="F53" s="58">
        <v>1427.23</v>
      </c>
      <c r="G53" s="58">
        <v>1427.23</v>
      </c>
      <c r="H53" s="97">
        <v>1508.34</v>
      </c>
      <c r="I53" s="98">
        <f t="shared" si="1"/>
        <v>105.68303637115251</v>
      </c>
    </row>
    <row r="54" spans="2:9" x14ac:dyDescent="0.25">
      <c r="B54" s="240">
        <v>3239</v>
      </c>
      <c r="C54" s="241"/>
      <c r="D54" s="242"/>
      <c r="E54" s="60" t="s">
        <v>102</v>
      </c>
      <c r="F54" s="58">
        <v>285.31</v>
      </c>
      <c r="G54" s="58">
        <v>285.31</v>
      </c>
      <c r="H54" s="97">
        <v>132.78</v>
      </c>
      <c r="I54" s="98">
        <f t="shared" si="1"/>
        <v>46.538852476253901</v>
      </c>
    </row>
    <row r="55" spans="2:9" x14ac:dyDescent="0.25">
      <c r="B55" s="226">
        <v>329</v>
      </c>
      <c r="C55" s="227"/>
      <c r="D55" s="228"/>
      <c r="E55" s="56" t="s">
        <v>103</v>
      </c>
      <c r="F55" s="58">
        <v>695.81</v>
      </c>
      <c r="G55" s="58">
        <v>695.81</v>
      </c>
      <c r="H55" s="97">
        <v>303.37</v>
      </c>
      <c r="I55" s="98">
        <f t="shared" si="1"/>
        <v>43.599545853034599</v>
      </c>
    </row>
    <row r="56" spans="2:9" ht="23.25" x14ac:dyDescent="0.25">
      <c r="B56" s="240">
        <v>3291</v>
      </c>
      <c r="C56" s="241"/>
      <c r="D56" s="242"/>
      <c r="E56" s="60" t="s">
        <v>104</v>
      </c>
      <c r="F56" s="58">
        <v>0</v>
      </c>
      <c r="G56" s="58">
        <v>0</v>
      </c>
      <c r="H56" s="97">
        <v>0</v>
      </c>
      <c r="I56" s="98" t="e">
        <f t="shared" si="1"/>
        <v>#DIV/0!</v>
      </c>
    </row>
    <row r="57" spans="2:9" x14ac:dyDescent="0.25">
      <c r="B57" s="240">
        <v>3292</v>
      </c>
      <c r="C57" s="241"/>
      <c r="D57" s="242"/>
      <c r="E57" s="60" t="s">
        <v>105</v>
      </c>
      <c r="F57" s="58">
        <v>100</v>
      </c>
      <c r="G57" s="58">
        <v>100</v>
      </c>
      <c r="H57" s="97">
        <v>0</v>
      </c>
      <c r="I57" s="98">
        <f t="shared" si="1"/>
        <v>0</v>
      </c>
    </row>
    <row r="58" spans="2:9" x14ac:dyDescent="0.25">
      <c r="B58" s="240">
        <v>3293</v>
      </c>
      <c r="C58" s="241"/>
      <c r="D58" s="242"/>
      <c r="E58" s="60" t="s">
        <v>106</v>
      </c>
      <c r="F58" s="58">
        <v>282.72000000000003</v>
      </c>
      <c r="G58" s="58">
        <v>282.72000000000003</v>
      </c>
      <c r="H58" s="97">
        <v>291.37</v>
      </c>
      <c r="I58" s="98">
        <f t="shared" si="1"/>
        <v>103.05956423316354</v>
      </c>
    </row>
    <row r="59" spans="2:9" x14ac:dyDescent="0.25">
      <c r="B59" s="240">
        <v>3294</v>
      </c>
      <c r="C59" s="241"/>
      <c r="D59" s="242"/>
      <c r="E59" s="60" t="s">
        <v>107</v>
      </c>
      <c r="F59" s="58">
        <v>0</v>
      </c>
      <c r="G59" s="58">
        <v>0</v>
      </c>
      <c r="H59" s="97">
        <v>0</v>
      </c>
      <c r="I59" s="98" t="e">
        <f t="shared" si="1"/>
        <v>#DIV/0!</v>
      </c>
    </row>
    <row r="60" spans="2:9" x14ac:dyDescent="0.25">
      <c r="B60" s="240">
        <v>3295</v>
      </c>
      <c r="C60" s="241"/>
      <c r="D60" s="242"/>
      <c r="E60" s="60" t="s">
        <v>108</v>
      </c>
      <c r="F60" s="58">
        <v>13.27</v>
      </c>
      <c r="G60" s="58">
        <v>13.27</v>
      </c>
      <c r="H60" s="97">
        <v>0</v>
      </c>
      <c r="I60" s="98">
        <f t="shared" si="1"/>
        <v>0</v>
      </c>
    </row>
    <row r="61" spans="2:9" x14ac:dyDescent="0.25">
      <c r="B61" s="240">
        <v>3296</v>
      </c>
      <c r="C61" s="241"/>
      <c r="D61" s="242"/>
      <c r="E61" s="60" t="s">
        <v>109</v>
      </c>
      <c r="F61" s="58">
        <v>0</v>
      </c>
      <c r="G61" s="58">
        <v>0</v>
      </c>
      <c r="H61" s="97">
        <v>0</v>
      </c>
      <c r="I61" s="98" t="e">
        <f t="shared" si="1"/>
        <v>#DIV/0!</v>
      </c>
    </row>
    <row r="62" spans="2:9" x14ac:dyDescent="0.25">
      <c r="B62" s="240">
        <v>3299</v>
      </c>
      <c r="C62" s="241"/>
      <c r="D62" s="242"/>
      <c r="E62" s="60" t="s">
        <v>110</v>
      </c>
      <c r="F62" s="58">
        <v>299.82</v>
      </c>
      <c r="G62" s="58">
        <v>299.82</v>
      </c>
      <c r="H62" s="97">
        <v>12</v>
      </c>
      <c r="I62" s="98">
        <f t="shared" si="1"/>
        <v>4.002401440864519</v>
      </c>
    </row>
    <row r="63" spans="2:9" x14ac:dyDescent="0.25">
      <c r="B63" s="222">
        <v>34</v>
      </c>
      <c r="C63" s="223"/>
      <c r="D63" s="224"/>
      <c r="E63" s="55" t="s">
        <v>111</v>
      </c>
      <c r="F63" s="73">
        <v>963.61</v>
      </c>
      <c r="G63" s="73">
        <v>963.61</v>
      </c>
      <c r="H63" s="99">
        <v>1411.09</v>
      </c>
      <c r="I63" s="98">
        <f t="shared" si="1"/>
        <v>146.43787424372928</v>
      </c>
    </row>
    <row r="64" spans="2:9" x14ac:dyDescent="0.25">
      <c r="B64" s="226">
        <v>343</v>
      </c>
      <c r="C64" s="227"/>
      <c r="D64" s="228"/>
      <c r="E64" s="56" t="s">
        <v>112</v>
      </c>
      <c r="F64" s="58">
        <v>963.61</v>
      </c>
      <c r="G64" s="58">
        <v>963.61</v>
      </c>
      <c r="H64" s="97">
        <v>1411.09</v>
      </c>
      <c r="I64" s="98">
        <f t="shared" si="1"/>
        <v>146.43787424372928</v>
      </c>
    </row>
    <row r="65" spans="2:9" x14ac:dyDescent="0.25">
      <c r="B65" s="240">
        <v>3431</v>
      </c>
      <c r="C65" s="241"/>
      <c r="D65" s="242"/>
      <c r="E65" s="61" t="s">
        <v>113</v>
      </c>
      <c r="F65" s="58">
        <v>963.61</v>
      </c>
      <c r="G65" s="58">
        <v>963.61</v>
      </c>
      <c r="H65" s="97">
        <v>1411.09</v>
      </c>
      <c r="I65" s="98">
        <f t="shared" si="1"/>
        <v>146.43787424372928</v>
      </c>
    </row>
    <row r="66" spans="2:9" x14ac:dyDescent="0.25">
      <c r="B66" s="240">
        <v>3433</v>
      </c>
      <c r="C66" s="241"/>
      <c r="D66" s="242"/>
      <c r="E66" s="60" t="s">
        <v>114</v>
      </c>
      <c r="F66" s="58">
        <v>0</v>
      </c>
      <c r="G66" s="58">
        <v>0</v>
      </c>
      <c r="H66" s="97">
        <v>0</v>
      </c>
      <c r="I66" s="98" t="e">
        <f t="shared" si="1"/>
        <v>#DIV/0!</v>
      </c>
    </row>
    <row r="67" spans="2:9" ht="26.25" x14ac:dyDescent="0.25">
      <c r="B67" s="243" t="s">
        <v>115</v>
      </c>
      <c r="C67" s="244"/>
      <c r="D67" s="245"/>
      <c r="E67" s="62" t="s">
        <v>116</v>
      </c>
      <c r="F67" s="58">
        <v>880</v>
      </c>
      <c r="G67" s="58">
        <v>880</v>
      </c>
      <c r="H67" s="97">
        <v>880</v>
      </c>
      <c r="I67" s="98">
        <f t="shared" si="1"/>
        <v>100</v>
      </c>
    </row>
    <row r="68" spans="2:9" x14ac:dyDescent="0.25">
      <c r="B68" s="222">
        <v>3</v>
      </c>
      <c r="C68" s="223"/>
      <c r="D68" s="224"/>
      <c r="E68" s="55" t="s">
        <v>4</v>
      </c>
      <c r="F68" s="58">
        <v>0</v>
      </c>
      <c r="G68" s="58">
        <v>0</v>
      </c>
      <c r="H68" s="58">
        <v>0</v>
      </c>
      <c r="I68" s="98" t="e">
        <f t="shared" si="1"/>
        <v>#DIV/0!</v>
      </c>
    </row>
    <row r="69" spans="2:9" x14ac:dyDescent="0.25">
      <c r="B69" s="222">
        <v>32</v>
      </c>
      <c r="C69" s="223"/>
      <c r="D69" s="224"/>
      <c r="E69" s="55" t="s">
        <v>13</v>
      </c>
      <c r="F69" s="58">
        <v>0</v>
      </c>
      <c r="G69" s="58">
        <v>0</v>
      </c>
      <c r="H69" s="58">
        <v>0</v>
      </c>
      <c r="I69" s="98" t="e">
        <f t="shared" si="1"/>
        <v>#DIV/0!</v>
      </c>
    </row>
    <row r="70" spans="2:9" x14ac:dyDescent="0.25">
      <c r="B70" s="226">
        <v>322</v>
      </c>
      <c r="C70" s="227"/>
      <c r="D70" s="228"/>
      <c r="E70" s="56" t="s">
        <v>86</v>
      </c>
      <c r="F70" s="58">
        <v>0</v>
      </c>
      <c r="G70" s="58">
        <v>0</v>
      </c>
      <c r="H70" s="58">
        <v>0</v>
      </c>
      <c r="I70" s="98" t="e">
        <f t="shared" si="1"/>
        <v>#DIV/0!</v>
      </c>
    </row>
    <row r="71" spans="2:9" x14ac:dyDescent="0.25">
      <c r="B71" s="240">
        <v>3221</v>
      </c>
      <c r="C71" s="241"/>
      <c r="D71" s="242"/>
      <c r="E71" s="59" t="s">
        <v>87</v>
      </c>
      <c r="F71" s="58">
        <v>0</v>
      </c>
      <c r="G71" s="58">
        <v>0</v>
      </c>
      <c r="H71" s="58">
        <v>0</v>
      </c>
      <c r="I71" s="98" t="e">
        <f t="shared" si="1"/>
        <v>#DIV/0!</v>
      </c>
    </row>
    <row r="72" spans="2:9" x14ac:dyDescent="0.25">
      <c r="B72" s="240">
        <v>3222</v>
      </c>
      <c r="C72" s="241"/>
      <c r="D72" s="242"/>
      <c r="E72" s="59" t="s">
        <v>88</v>
      </c>
      <c r="F72" s="58">
        <v>0</v>
      </c>
      <c r="G72" s="58">
        <v>0</v>
      </c>
      <c r="H72" s="58">
        <v>0</v>
      </c>
      <c r="I72" s="98" t="e">
        <f t="shared" si="1"/>
        <v>#DIV/0!</v>
      </c>
    </row>
    <row r="73" spans="2:9" x14ac:dyDescent="0.25">
      <c r="B73" s="240">
        <v>3223</v>
      </c>
      <c r="C73" s="241"/>
      <c r="D73" s="242"/>
      <c r="E73" s="59" t="s">
        <v>89</v>
      </c>
      <c r="F73" s="58">
        <v>0</v>
      </c>
      <c r="G73" s="58">
        <v>0</v>
      </c>
      <c r="H73" s="58">
        <v>0</v>
      </c>
      <c r="I73" s="98" t="e">
        <f t="shared" si="1"/>
        <v>#DIV/0!</v>
      </c>
    </row>
    <row r="74" spans="2:9" x14ac:dyDescent="0.25">
      <c r="B74" s="240">
        <v>3224</v>
      </c>
      <c r="C74" s="241"/>
      <c r="D74" s="242"/>
      <c r="E74" s="59" t="s">
        <v>90</v>
      </c>
      <c r="F74" s="58">
        <v>0</v>
      </c>
      <c r="G74" s="58">
        <v>0</v>
      </c>
      <c r="H74" s="58">
        <v>0</v>
      </c>
      <c r="I74" s="98" t="e">
        <f t="shared" si="1"/>
        <v>#DIV/0!</v>
      </c>
    </row>
    <row r="75" spans="2:9" x14ac:dyDescent="0.25">
      <c r="B75" s="240">
        <v>3225</v>
      </c>
      <c r="C75" s="241"/>
      <c r="D75" s="242"/>
      <c r="E75" s="59" t="s">
        <v>91</v>
      </c>
      <c r="F75" s="58">
        <v>0</v>
      </c>
      <c r="G75" s="58">
        <v>0</v>
      </c>
      <c r="H75" s="58">
        <v>0</v>
      </c>
      <c r="I75" s="98" t="e">
        <f t="shared" si="1"/>
        <v>#DIV/0!</v>
      </c>
    </row>
    <row r="76" spans="2:9" x14ac:dyDescent="0.25">
      <c r="B76" s="240">
        <v>3227</v>
      </c>
      <c r="C76" s="241"/>
      <c r="D76" s="242"/>
      <c r="E76" s="59" t="s">
        <v>92</v>
      </c>
      <c r="F76" s="58">
        <v>0</v>
      </c>
      <c r="G76" s="58">
        <v>0</v>
      </c>
      <c r="H76" s="58">
        <v>0</v>
      </c>
      <c r="I76" s="98" t="e">
        <f t="shared" si="1"/>
        <v>#DIV/0!</v>
      </c>
    </row>
    <row r="77" spans="2:9" x14ac:dyDescent="0.25">
      <c r="B77" s="226">
        <v>323</v>
      </c>
      <c r="C77" s="227"/>
      <c r="D77" s="228"/>
      <c r="E77" s="56" t="s">
        <v>93</v>
      </c>
      <c r="F77" s="58">
        <v>0</v>
      </c>
      <c r="G77" s="58">
        <v>0</v>
      </c>
      <c r="H77" s="58">
        <v>0</v>
      </c>
      <c r="I77" s="98" t="e">
        <f t="shared" si="1"/>
        <v>#DIV/0!</v>
      </c>
    </row>
    <row r="78" spans="2:9" x14ac:dyDescent="0.25">
      <c r="B78" s="240">
        <v>3231</v>
      </c>
      <c r="C78" s="241"/>
      <c r="D78" s="242"/>
      <c r="E78" s="59" t="s">
        <v>94</v>
      </c>
      <c r="F78" s="58">
        <v>0</v>
      </c>
      <c r="G78" s="58">
        <v>0</v>
      </c>
      <c r="H78" s="58">
        <v>0</v>
      </c>
      <c r="I78" s="98" t="e">
        <f t="shared" si="1"/>
        <v>#DIV/0!</v>
      </c>
    </row>
    <row r="79" spans="2:9" x14ac:dyDescent="0.25">
      <c r="B79" s="240">
        <v>3232</v>
      </c>
      <c r="C79" s="241"/>
      <c r="D79" s="242"/>
      <c r="E79" s="59" t="s">
        <v>95</v>
      </c>
      <c r="F79" s="58">
        <v>0</v>
      </c>
      <c r="G79" s="58">
        <v>0</v>
      </c>
      <c r="H79" s="58">
        <v>0</v>
      </c>
      <c r="I79" s="98" t="e">
        <f t="shared" si="1"/>
        <v>#DIV/0!</v>
      </c>
    </row>
    <row r="80" spans="2:9" x14ac:dyDescent="0.25">
      <c r="B80" s="240">
        <v>3233</v>
      </c>
      <c r="C80" s="241"/>
      <c r="D80" s="242"/>
      <c r="E80" s="59" t="s">
        <v>96</v>
      </c>
      <c r="F80" s="58">
        <v>0</v>
      </c>
      <c r="G80" s="58">
        <v>0</v>
      </c>
      <c r="H80" s="58">
        <v>0</v>
      </c>
      <c r="I80" s="98" t="e">
        <f t="shared" si="1"/>
        <v>#DIV/0!</v>
      </c>
    </row>
    <row r="81" spans="2:9" x14ac:dyDescent="0.25">
      <c r="B81" s="240">
        <v>3234</v>
      </c>
      <c r="C81" s="241"/>
      <c r="D81" s="242"/>
      <c r="E81" s="60" t="s">
        <v>97</v>
      </c>
      <c r="F81" s="58">
        <v>0</v>
      </c>
      <c r="G81" s="58">
        <v>0</v>
      </c>
      <c r="H81" s="58">
        <v>0</v>
      </c>
      <c r="I81" s="98" t="e">
        <f t="shared" si="1"/>
        <v>#DIV/0!</v>
      </c>
    </row>
    <row r="82" spans="2:9" x14ac:dyDescent="0.25">
      <c r="B82" s="240">
        <v>3235</v>
      </c>
      <c r="C82" s="241"/>
      <c r="D82" s="242"/>
      <c r="E82" s="60" t="s">
        <v>98</v>
      </c>
      <c r="F82" s="58">
        <v>0</v>
      </c>
      <c r="G82" s="58">
        <v>0</v>
      </c>
      <c r="H82" s="58">
        <v>0</v>
      </c>
      <c r="I82" s="98" t="e">
        <f t="shared" si="1"/>
        <v>#DIV/0!</v>
      </c>
    </row>
    <row r="83" spans="2:9" x14ac:dyDescent="0.25">
      <c r="B83" s="240">
        <v>3236</v>
      </c>
      <c r="C83" s="241"/>
      <c r="D83" s="242"/>
      <c r="E83" s="60" t="s">
        <v>99</v>
      </c>
      <c r="F83" s="58">
        <v>0</v>
      </c>
      <c r="G83" s="58">
        <v>0</v>
      </c>
      <c r="H83" s="58">
        <v>0</v>
      </c>
      <c r="I83" s="98" t="e">
        <f t="shared" si="1"/>
        <v>#DIV/0!</v>
      </c>
    </row>
    <row r="84" spans="2:9" x14ac:dyDescent="0.25">
      <c r="B84" s="240">
        <v>3237</v>
      </c>
      <c r="C84" s="241"/>
      <c r="D84" s="242"/>
      <c r="E84" s="60" t="s">
        <v>100</v>
      </c>
      <c r="F84" s="58">
        <v>0</v>
      </c>
      <c r="G84" s="58">
        <v>0</v>
      </c>
      <c r="H84" s="58">
        <v>0</v>
      </c>
      <c r="I84" s="98" t="e">
        <f t="shared" ref="I84:I147" si="2">H84/G84*100</f>
        <v>#DIV/0!</v>
      </c>
    </row>
    <row r="85" spans="2:9" x14ac:dyDescent="0.25">
      <c r="B85" s="240">
        <v>3238</v>
      </c>
      <c r="C85" s="241"/>
      <c r="D85" s="242"/>
      <c r="E85" s="60" t="s">
        <v>101</v>
      </c>
      <c r="F85" s="58">
        <v>0</v>
      </c>
      <c r="G85" s="58">
        <v>0</v>
      </c>
      <c r="H85" s="58">
        <v>0</v>
      </c>
      <c r="I85" s="98" t="e">
        <f t="shared" si="2"/>
        <v>#DIV/0!</v>
      </c>
    </row>
    <row r="86" spans="2:9" x14ac:dyDescent="0.25">
      <c r="B86" s="240">
        <v>3239</v>
      </c>
      <c r="C86" s="241"/>
      <c r="D86" s="242"/>
      <c r="E86" s="60" t="s">
        <v>102</v>
      </c>
      <c r="F86" s="58">
        <v>0</v>
      </c>
      <c r="G86" s="58">
        <v>0</v>
      </c>
      <c r="H86" s="58">
        <v>0</v>
      </c>
      <c r="I86" s="98" t="e">
        <f t="shared" si="2"/>
        <v>#DIV/0!</v>
      </c>
    </row>
    <row r="87" spans="2:9" ht="26.25" x14ac:dyDescent="0.25">
      <c r="B87" s="222">
        <v>4</v>
      </c>
      <c r="C87" s="223"/>
      <c r="D87" s="224"/>
      <c r="E87" s="55" t="s">
        <v>6</v>
      </c>
      <c r="F87" s="58">
        <v>880</v>
      </c>
      <c r="G87" s="58">
        <v>880</v>
      </c>
      <c r="H87" s="97">
        <f>H88</f>
        <v>880</v>
      </c>
      <c r="I87" s="98">
        <f t="shared" si="2"/>
        <v>100</v>
      </c>
    </row>
    <row r="88" spans="2:9" ht="26.25" x14ac:dyDescent="0.25">
      <c r="B88" s="222">
        <v>42</v>
      </c>
      <c r="C88" s="223"/>
      <c r="D88" s="224"/>
      <c r="E88" s="55" t="s">
        <v>117</v>
      </c>
      <c r="F88" s="58">
        <v>880</v>
      </c>
      <c r="G88" s="58">
        <v>880</v>
      </c>
      <c r="H88" s="97">
        <f>H89+H91+H95</f>
        <v>880</v>
      </c>
      <c r="I88" s="98">
        <f t="shared" si="2"/>
        <v>100</v>
      </c>
    </row>
    <row r="89" spans="2:9" x14ac:dyDescent="0.25">
      <c r="B89" s="226">
        <v>421</v>
      </c>
      <c r="C89" s="227"/>
      <c r="D89" s="228"/>
      <c r="E89" s="56" t="s">
        <v>118</v>
      </c>
      <c r="F89" s="58">
        <v>0</v>
      </c>
      <c r="G89" s="58">
        <v>0</v>
      </c>
      <c r="H89" s="97">
        <v>0</v>
      </c>
      <c r="I89" s="98" t="e">
        <f t="shared" si="2"/>
        <v>#DIV/0!</v>
      </c>
    </row>
    <row r="90" spans="2:9" x14ac:dyDescent="0.25">
      <c r="B90" s="240">
        <v>4212</v>
      </c>
      <c r="C90" s="241"/>
      <c r="D90" s="242"/>
      <c r="E90" s="63" t="s">
        <v>119</v>
      </c>
      <c r="F90" s="58">
        <v>0</v>
      </c>
      <c r="G90" s="58">
        <v>0</v>
      </c>
      <c r="H90" s="97">
        <v>0</v>
      </c>
      <c r="I90" s="98" t="e">
        <f t="shared" si="2"/>
        <v>#DIV/0!</v>
      </c>
    </row>
    <row r="91" spans="2:9" x14ac:dyDescent="0.25">
      <c r="B91" s="226">
        <v>422</v>
      </c>
      <c r="C91" s="227"/>
      <c r="D91" s="228"/>
      <c r="E91" s="56" t="s">
        <v>120</v>
      </c>
      <c r="F91" s="58">
        <v>880</v>
      </c>
      <c r="G91" s="58">
        <v>880</v>
      </c>
      <c r="H91" s="97">
        <f>H92+H93+H94</f>
        <v>880</v>
      </c>
      <c r="I91" s="98">
        <f t="shared" si="2"/>
        <v>100</v>
      </c>
    </row>
    <row r="92" spans="2:9" x14ac:dyDescent="0.25">
      <c r="B92" s="240">
        <v>4221</v>
      </c>
      <c r="C92" s="241"/>
      <c r="D92" s="242"/>
      <c r="E92" s="63" t="s">
        <v>121</v>
      </c>
      <c r="F92" s="58">
        <v>0</v>
      </c>
      <c r="G92" s="58">
        <v>0</v>
      </c>
      <c r="H92" s="97">
        <v>526.67999999999995</v>
      </c>
      <c r="I92" s="98" t="e">
        <f t="shared" si="2"/>
        <v>#DIV/0!</v>
      </c>
    </row>
    <row r="93" spans="2:9" x14ac:dyDescent="0.25">
      <c r="B93" s="240">
        <v>4226</v>
      </c>
      <c r="C93" s="241"/>
      <c r="D93" s="242"/>
      <c r="E93" s="63" t="s">
        <v>122</v>
      </c>
      <c r="F93" s="58">
        <v>0</v>
      </c>
      <c r="G93" s="58">
        <v>0</v>
      </c>
      <c r="H93" s="97">
        <v>0</v>
      </c>
      <c r="I93" s="98" t="e">
        <f t="shared" si="2"/>
        <v>#DIV/0!</v>
      </c>
    </row>
    <row r="94" spans="2:9" x14ac:dyDescent="0.25">
      <c r="B94" s="240">
        <v>4227</v>
      </c>
      <c r="C94" s="241"/>
      <c r="D94" s="242"/>
      <c r="E94" s="60" t="s">
        <v>123</v>
      </c>
      <c r="F94" s="58">
        <v>880</v>
      </c>
      <c r="G94" s="58">
        <v>880</v>
      </c>
      <c r="H94" s="97">
        <v>353.32</v>
      </c>
      <c r="I94" s="98">
        <f t="shared" si="2"/>
        <v>40.15</v>
      </c>
    </row>
    <row r="95" spans="2:9" ht="26.25" x14ac:dyDescent="0.25">
      <c r="B95" s="226">
        <v>424</v>
      </c>
      <c r="C95" s="227"/>
      <c r="D95" s="228"/>
      <c r="E95" s="56" t="s">
        <v>124</v>
      </c>
      <c r="F95" s="58">
        <v>0</v>
      </c>
      <c r="G95" s="58">
        <v>0</v>
      </c>
      <c r="H95" s="97">
        <v>0</v>
      </c>
      <c r="I95" s="98" t="e">
        <f t="shared" si="2"/>
        <v>#DIV/0!</v>
      </c>
    </row>
    <row r="96" spans="2:9" x14ac:dyDescent="0.25">
      <c r="B96" s="240">
        <v>4241</v>
      </c>
      <c r="C96" s="241"/>
      <c r="D96" s="242"/>
      <c r="E96" s="60" t="s">
        <v>125</v>
      </c>
      <c r="F96" s="58">
        <v>0</v>
      </c>
      <c r="G96" s="58">
        <v>0</v>
      </c>
      <c r="H96" s="97">
        <v>0</v>
      </c>
      <c r="I96" s="98" t="e">
        <f t="shared" si="2"/>
        <v>#DIV/0!</v>
      </c>
    </row>
    <row r="97" spans="2:9" x14ac:dyDescent="0.25">
      <c r="B97" s="243" t="s">
        <v>126</v>
      </c>
      <c r="C97" s="244"/>
      <c r="D97" s="245"/>
      <c r="E97" s="62" t="s">
        <v>127</v>
      </c>
      <c r="F97" s="58">
        <v>45789.37</v>
      </c>
      <c r="G97" s="58">
        <v>45789.37</v>
      </c>
      <c r="H97" s="97">
        <v>0</v>
      </c>
      <c r="I97" s="98">
        <f t="shared" si="2"/>
        <v>0</v>
      </c>
    </row>
    <row r="98" spans="2:9" x14ac:dyDescent="0.25">
      <c r="B98" s="246"/>
      <c r="C98" s="247"/>
      <c r="D98" s="248"/>
      <c r="E98" s="54" t="s">
        <v>76</v>
      </c>
      <c r="F98" s="58">
        <v>45789.37</v>
      </c>
      <c r="G98" s="58">
        <v>45789.37</v>
      </c>
      <c r="H98" s="97">
        <v>0</v>
      </c>
      <c r="I98" s="98">
        <f t="shared" si="2"/>
        <v>0</v>
      </c>
    </row>
    <row r="99" spans="2:9" x14ac:dyDescent="0.25">
      <c r="B99" s="222">
        <v>3</v>
      </c>
      <c r="C99" s="223"/>
      <c r="D99" s="224"/>
      <c r="E99" s="55" t="s">
        <v>4</v>
      </c>
      <c r="F99" s="58">
        <v>32517.09</v>
      </c>
      <c r="G99" s="58">
        <v>32517.09</v>
      </c>
      <c r="H99" s="97">
        <v>0</v>
      </c>
      <c r="I99" s="98">
        <f t="shared" si="2"/>
        <v>0</v>
      </c>
    </row>
    <row r="100" spans="2:9" x14ac:dyDescent="0.25">
      <c r="B100" s="222">
        <v>32</v>
      </c>
      <c r="C100" s="223"/>
      <c r="D100" s="224"/>
      <c r="E100" s="55" t="s">
        <v>13</v>
      </c>
      <c r="F100" s="58">
        <v>32517.09</v>
      </c>
      <c r="G100" s="58">
        <v>32517.09</v>
      </c>
      <c r="H100" s="97">
        <v>0</v>
      </c>
      <c r="I100" s="98">
        <f t="shared" si="2"/>
        <v>0</v>
      </c>
    </row>
    <row r="101" spans="2:9" x14ac:dyDescent="0.25">
      <c r="B101" s="226">
        <v>322</v>
      </c>
      <c r="C101" s="227"/>
      <c r="D101" s="228"/>
      <c r="E101" s="56" t="s">
        <v>86</v>
      </c>
      <c r="F101" s="58">
        <v>0</v>
      </c>
      <c r="G101" s="58">
        <v>0</v>
      </c>
      <c r="H101" s="97">
        <v>0</v>
      </c>
      <c r="I101" s="98" t="e">
        <f t="shared" si="2"/>
        <v>#DIV/0!</v>
      </c>
    </row>
    <row r="102" spans="2:9" x14ac:dyDescent="0.25">
      <c r="B102" s="240">
        <v>3221</v>
      </c>
      <c r="C102" s="241"/>
      <c r="D102" s="242"/>
      <c r="E102" s="59" t="s">
        <v>87</v>
      </c>
      <c r="F102" s="58">
        <v>0</v>
      </c>
      <c r="G102" s="58">
        <v>0</v>
      </c>
      <c r="H102" s="97">
        <v>0</v>
      </c>
      <c r="I102" s="98" t="e">
        <f t="shared" si="2"/>
        <v>#DIV/0!</v>
      </c>
    </row>
    <row r="103" spans="2:9" x14ac:dyDescent="0.25">
      <c r="B103" s="240">
        <v>3222</v>
      </c>
      <c r="C103" s="241"/>
      <c r="D103" s="242"/>
      <c r="E103" s="59" t="s">
        <v>88</v>
      </c>
      <c r="F103" s="58">
        <v>0</v>
      </c>
      <c r="G103" s="58">
        <v>0</v>
      </c>
      <c r="H103" s="97">
        <v>0</v>
      </c>
      <c r="I103" s="98" t="e">
        <f t="shared" si="2"/>
        <v>#DIV/0!</v>
      </c>
    </row>
    <row r="104" spans="2:9" x14ac:dyDescent="0.25">
      <c r="B104" s="240">
        <v>3223</v>
      </c>
      <c r="C104" s="241"/>
      <c r="D104" s="242"/>
      <c r="E104" s="59" t="s">
        <v>89</v>
      </c>
      <c r="F104" s="58">
        <v>0</v>
      </c>
      <c r="G104" s="58">
        <v>0</v>
      </c>
      <c r="H104" s="97">
        <v>0</v>
      </c>
      <c r="I104" s="98" t="e">
        <f t="shared" si="2"/>
        <v>#DIV/0!</v>
      </c>
    </row>
    <row r="105" spans="2:9" x14ac:dyDescent="0.25">
      <c r="B105" s="240">
        <v>3224</v>
      </c>
      <c r="C105" s="241"/>
      <c r="D105" s="242"/>
      <c r="E105" s="59" t="s">
        <v>90</v>
      </c>
      <c r="F105" s="58">
        <v>0</v>
      </c>
      <c r="G105" s="58">
        <v>0</v>
      </c>
      <c r="H105" s="97">
        <v>0</v>
      </c>
      <c r="I105" s="98" t="e">
        <f t="shared" si="2"/>
        <v>#DIV/0!</v>
      </c>
    </row>
    <row r="106" spans="2:9" x14ac:dyDescent="0.25">
      <c r="B106" s="240">
        <v>3225</v>
      </c>
      <c r="C106" s="241"/>
      <c r="D106" s="242"/>
      <c r="E106" s="59" t="s">
        <v>91</v>
      </c>
      <c r="F106" s="58">
        <v>0</v>
      </c>
      <c r="G106" s="58">
        <v>0</v>
      </c>
      <c r="H106" s="97">
        <v>0</v>
      </c>
      <c r="I106" s="98" t="e">
        <f t="shared" si="2"/>
        <v>#DIV/0!</v>
      </c>
    </row>
    <row r="107" spans="2:9" x14ac:dyDescent="0.25">
      <c r="B107" s="240">
        <v>3227</v>
      </c>
      <c r="C107" s="241"/>
      <c r="D107" s="242"/>
      <c r="E107" s="59" t="s">
        <v>92</v>
      </c>
      <c r="F107" s="58">
        <v>0</v>
      </c>
      <c r="G107" s="58">
        <v>0</v>
      </c>
      <c r="H107" s="97">
        <v>0</v>
      </c>
      <c r="I107" s="98" t="e">
        <f t="shared" si="2"/>
        <v>#DIV/0!</v>
      </c>
    </row>
    <row r="108" spans="2:9" x14ac:dyDescent="0.25">
      <c r="B108" s="226">
        <v>323</v>
      </c>
      <c r="C108" s="227"/>
      <c r="D108" s="228"/>
      <c r="E108" s="56" t="s">
        <v>93</v>
      </c>
      <c r="F108" s="58">
        <v>32517.09</v>
      </c>
      <c r="G108" s="58">
        <v>32517.09</v>
      </c>
      <c r="H108" s="97">
        <v>0</v>
      </c>
      <c r="I108" s="98">
        <f t="shared" si="2"/>
        <v>0</v>
      </c>
    </row>
    <row r="109" spans="2:9" x14ac:dyDescent="0.25">
      <c r="B109" s="240">
        <v>3231</v>
      </c>
      <c r="C109" s="241"/>
      <c r="D109" s="242"/>
      <c r="E109" s="59" t="s">
        <v>94</v>
      </c>
      <c r="F109" s="58">
        <v>0</v>
      </c>
      <c r="G109" s="58">
        <v>0</v>
      </c>
      <c r="H109" s="97">
        <v>0</v>
      </c>
      <c r="I109" s="98" t="e">
        <f t="shared" si="2"/>
        <v>#DIV/0!</v>
      </c>
    </row>
    <row r="110" spans="2:9" x14ac:dyDescent="0.25">
      <c r="B110" s="240">
        <v>3232</v>
      </c>
      <c r="C110" s="241"/>
      <c r="D110" s="242"/>
      <c r="E110" s="59" t="s">
        <v>95</v>
      </c>
      <c r="F110" s="58">
        <v>32517.09</v>
      </c>
      <c r="G110" s="58">
        <v>32517.09</v>
      </c>
      <c r="H110" s="97">
        <v>0</v>
      </c>
      <c r="I110" s="98">
        <f t="shared" si="2"/>
        <v>0</v>
      </c>
    </row>
    <row r="111" spans="2:9" x14ac:dyDescent="0.25">
      <c r="B111" s="240">
        <v>3233</v>
      </c>
      <c r="C111" s="241"/>
      <c r="D111" s="242"/>
      <c r="E111" s="59" t="s">
        <v>96</v>
      </c>
      <c r="F111" s="58">
        <v>0</v>
      </c>
      <c r="G111" s="58">
        <v>0</v>
      </c>
      <c r="H111" s="97">
        <v>0</v>
      </c>
      <c r="I111" s="98" t="e">
        <f t="shared" si="2"/>
        <v>#DIV/0!</v>
      </c>
    </row>
    <row r="112" spans="2:9" x14ac:dyDescent="0.25">
      <c r="B112" s="240">
        <v>3234</v>
      </c>
      <c r="C112" s="241"/>
      <c r="D112" s="242"/>
      <c r="E112" s="60" t="s">
        <v>97</v>
      </c>
      <c r="F112" s="58">
        <v>0</v>
      </c>
      <c r="G112" s="58">
        <v>0</v>
      </c>
      <c r="H112" s="97">
        <v>0</v>
      </c>
      <c r="I112" s="98" t="e">
        <f t="shared" si="2"/>
        <v>#DIV/0!</v>
      </c>
    </row>
    <row r="113" spans="2:9" x14ac:dyDescent="0.25">
      <c r="B113" s="240">
        <v>3235</v>
      </c>
      <c r="C113" s="241"/>
      <c r="D113" s="242"/>
      <c r="E113" s="60" t="s">
        <v>98</v>
      </c>
      <c r="F113" s="58">
        <v>0</v>
      </c>
      <c r="G113" s="58">
        <v>0</v>
      </c>
      <c r="H113" s="97">
        <v>0</v>
      </c>
      <c r="I113" s="98" t="e">
        <f t="shared" si="2"/>
        <v>#DIV/0!</v>
      </c>
    </row>
    <row r="114" spans="2:9" x14ac:dyDescent="0.25">
      <c r="B114" s="240">
        <v>3236</v>
      </c>
      <c r="C114" s="241"/>
      <c r="D114" s="242"/>
      <c r="E114" s="60" t="s">
        <v>99</v>
      </c>
      <c r="F114" s="58">
        <v>0</v>
      </c>
      <c r="G114" s="58">
        <v>0</v>
      </c>
      <c r="H114" s="97">
        <v>0</v>
      </c>
      <c r="I114" s="98" t="e">
        <f t="shared" si="2"/>
        <v>#DIV/0!</v>
      </c>
    </row>
    <row r="115" spans="2:9" x14ac:dyDescent="0.25">
      <c r="B115" s="240">
        <v>3237</v>
      </c>
      <c r="C115" s="241"/>
      <c r="D115" s="242"/>
      <c r="E115" s="60" t="s">
        <v>100</v>
      </c>
      <c r="F115" s="58">
        <v>0</v>
      </c>
      <c r="G115" s="58">
        <v>0</v>
      </c>
      <c r="H115" s="97">
        <v>0</v>
      </c>
      <c r="I115" s="98" t="e">
        <f t="shared" si="2"/>
        <v>#DIV/0!</v>
      </c>
    </row>
    <row r="116" spans="2:9" x14ac:dyDescent="0.25">
      <c r="B116" s="240">
        <v>3238</v>
      </c>
      <c r="C116" s="241"/>
      <c r="D116" s="242"/>
      <c r="E116" s="60" t="s">
        <v>101</v>
      </c>
      <c r="F116" s="58">
        <v>0</v>
      </c>
      <c r="G116" s="58">
        <v>0</v>
      </c>
      <c r="H116" s="97">
        <v>0</v>
      </c>
      <c r="I116" s="98" t="e">
        <f t="shared" si="2"/>
        <v>#DIV/0!</v>
      </c>
    </row>
    <row r="117" spans="2:9" x14ac:dyDescent="0.25">
      <c r="B117" s="240">
        <v>3239</v>
      </c>
      <c r="C117" s="241"/>
      <c r="D117" s="242"/>
      <c r="E117" s="60" t="s">
        <v>102</v>
      </c>
      <c r="F117" s="58">
        <v>0</v>
      </c>
      <c r="G117" s="58">
        <v>0</v>
      </c>
      <c r="H117" s="97">
        <v>0</v>
      </c>
      <c r="I117" s="98" t="e">
        <f t="shared" si="2"/>
        <v>#DIV/0!</v>
      </c>
    </row>
    <row r="118" spans="2:9" ht="26.25" x14ac:dyDescent="0.25">
      <c r="B118" s="222">
        <v>4</v>
      </c>
      <c r="C118" s="223"/>
      <c r="D118" s="224"/>
      <c r="E118" s="55" t="s">
        <v>6</v>
      </c>
      <c r="F118" s="58">
        <v>13272.28</v>
      </c>
      <c r="G118" s="58">
        <v>13272.28</v>
      </c>
      <c r="H118" s="97">
        <v>0</v>
      </c>
      <c r="I118" s="98">
        <f t="shared" si="2"/>
        <v>0</v>
      </c>
    </row>
    <row r="119" spans="2:9" ht="26.25" x14ac:dyDescent="0.25">
      <c r="B119" s="222">
        <v>42</v>
      </c>
      <c r="C119" s="223"/>
      <c r="D119" s="224"/>
      <c r="E119" s="55" t="s">
        <v>117</v>
      </c>
      <c r="F119" s="58">
        <v>13272.28</v>
      </c>
      <c r="G119" s="58">
        <v>13272.28</v>
      </c>
      <c r="H119" s="97">
        <v>0</v>
      </c>
      <c r="I119" s="98">
        <f t="shared" si="2"/>
        <v>0</v>
      </c>
    </row>
    <row r="120" spans="2:9" x14ac:dyDescent="0.25">
      <c r="B120" s="226">
        <v>421</v>
      </c>
      <c r="C120" s="227"/>
      <c r="D120" s="228"/>
      <c r="E120" s="56" t="s">
        <v>118</v>
      </c>
      <c r="F120" s="58">
        <v>0</v>
      </c>
      <c r="G120" s="58">
        <v>0</v>
      </c>
      <c r="H120" s="97">
        <v>0</v>
      </c>
      <c r="I120" s="98" t="e">
        <f t="shared" si="2"/>
        <v>#DIV/0!</v>
      </c>
    </row>
    <row r="121" spans="2:9" x14ac:dyDescent="0.25">
      <c r="B121" s="240">
        <v>4212</v>
      </c>
      <c r="C121" s="241"/>
      <c r="D121" s="242"/>
      <c r="E121" s="63" t="s">
        <v>119</v>
      </c>
      <c r="F121" s="58">
        <v>0</v>
      </c>
      <c r="G121" s="58">
        <v>0</v>
      </c>
      <c r="H121" s="97">
        <v>0</v>
      </c>
      <c r="I121" s="98" t="e">
        <f t="shared" si="2"/>
        <v>#DIV/0!</v>
      </c>
    </row>
    <row r="122" spans="2:9" x14ac:dyDescent="0.25">
      <c r="B122" s="226">
        <v>422</v>
      </c>
      <c r="C122" s="227"/>
      <c r="D122" s="228"/>
      <c r="E122" s="56" t="s">
        <v>120</v>
      </c>
      <c r="F122" s="58">
        <v>13272.28</v>
      </c>
      <c r="G122" s="58">
        <v>13272.28</v>
      </c>
      <c r="H122" s="97">
        <v>0</v>
      </c>
      <c r="I122" s="98">
        <f t="shared" si="2"/>
        <v>0</v>
      </c>
    </row>
    <row r="123" spans="2:9" x14ac:dyDescent="0.25">
      <c r="B123" s="240">
        <v>4221</v>
      </c>
      <c r="C123" s="241"/>
      <c r="D123" s="242"/>
      <c r="E123" s="63" t="s">
        <v>121</v>
      </c>
      <c r="F123" s="58">
        <v>0</v>
      </c>
      <c r="G123" s="58">
        <v>0</v>
      </c>
      <c r="H123" s="97">
        <v>0</v>
      </c>
      <c r="I123" s="98" t="e">
        <f t="shared" si="2"/>
        <v>#DIV/0!</v>
      </c>
    </row>
    <row r="124" spans="2:9" x14ac:dyDescent="0.25">
      <c r="B124" s="240">
        <v>4226</v>
      </c>
      <c r="C124" s="241"/>
      <c r="D124" s="242"/>
      <c r="E124" s="63" t="s">
        <v>122</v>
      </c>
      <c r="F124" s="58">
        <v>0</v>
      </c>
      <c r="G124" s="58">
        <v>0</v>
      </c>
      <c r="H124" s="97">
        <v>0</v>
      </c>
      <c r="I124" s="98" t="e">
        <f t="shared" si="2"/>
        <v>#DIV/0!</v>
      </c>
    </row>
    <row r="125" spans="2:9" x14ac:dyDescent="0.25">
      <c r="B125" s="240">
        <v>4227</v>
      </c>
      <c r="C125" s="241"/>
      <c r="D125" s="242"/>
      <c r="E125" s="60" t="s">
        <v>123</v>
      </c>
      <c r="F125" s="58">
        <v>13272.28</v>
      </c>
      <c r="G125" s="58">
        <v>13272.28</v>
      </c>
      <c r="H125" s="97">
        <v>0</v>
      </c>
      <c r="I125" s="98">
        <f t="shared" si="2"/>
        <v>0</v>
      </c>
    </row>
    <row r="126" spans="2:9" ht="26.25" x14ac:dyDescent="0.25">
      <c r="B126" s="226">
        <v>424</v>
      </c>
      <c r="C126" s="227"/>
      <c r="D126" s="228"/>
      <c r="E126" s="56" t="s">
        <v>124</v>
      </c>
      <c r="F126" s="58">
        <v>0</v>
      </c>
      <c r="G126" s="58">
        <v>0</v>
      </c>
      <c r="H126" s="97">
        <v>0</v>
      </c>
      <c r="I126" s="98" t="e">
        <f t="shared" si="2"/>
        <v>#DIV/0!</v>
      </c>
    </row>
    <row r="127" spans="2:9" x14ac:dyDescent="0.25">
      <c r="B127" s="240">
        <v>4241</v>
      </c>
      <c r="C127" s="241"/>
      <c r="D127" s="242"/>
      <c r="E127" s="60" t="s">
        <v>125</v>
      </c>
      <c r="F127" s="58">
        <v>0</v>
      </c>
      <c r="G127" s="58">
        <v>0</v>
      </c>
      <c r="H127" s="97">
        <v>0</v>
      </c>
      <c r="I127" s="98" t="e">
        <f t="shared" si="2"/>
        <v>#DIV/0!</v>
      </c>
    </row>
    <row r="128" spans="2:9" x14ac:dyDescent="0.25">
      <c r="B128" s="226"/>
      <c r="C128" s="227"/>
      <c r="D128" s="228"/>
      <c r="E128" s="56"/>
      <c r="F128" s="58"/>
      <c r="G128" s="58"/>
      <c r="H128" s="97"/>
      <c r="I128" s="98" t="e">
        <f t="shared" si="2"/>
        <v>#DIV/0!</v>
      </c>
    </row>
    <row r="129" spans="2:9" ht="26.25" x14ac:dyDescent="0.25">
      <c r="B129" s="249" t="s">
        <v>128</v>
      </c>
      <c r="C129" s="250"/>
      <c r="D129" s="251"/>
      <c r="E129" s="64" t="s">
        <v>129</v>
      </c>
      <c r="F129" s="73">
        <v>1441860.6099999999</v>
      </c>
      <c r="G129" s="73">
        <v>1441860.6099999999</v>
      </c>
      <c r="H129" s="99">
        <f>H130+H188+H542+H603+H646+H687+H724</f>
        <v>1305906.0100000002</v>
      </c>
      <c r="I129" s="98">
        <f t="shared" si="2"/>
        <v>90.570891592634624</v>
      </c>
    </row>
    <row r="130" spans="2:9" ht="26.25" x14ac:dyDescent="0.25">
      <c r="B130" s="243" t="s">
        <v>74</v>
      </c>
      <c r="C130" s="244"/>
      <c r="D130" s="245"/>
      <c r="E130" s="62" t="s">
        <v>129</v>
      </c>
      <c r="F130" s="73">
        <v>1663.6100000000001</v>
      </c>
      <c r="G130" s="73">
        <v>1663.6100000000001</v>
      </c>
      <c r="H130" s="99">
        <v>2055.77</v>
      </c>
      <c r="I130" s="98">
        <f t="shared" si="2"/>
        <v>123.57283257494242</v>
      </c>
    </row>
    <row r="131" spans="2:9" x14ac:dyDescent="0.25">
      <c r="B131" s="246"/>
      <c r="C131" s="247"/>
      <c r="D131" s="248"/>
      <c r="E131" s="54" t="s">
        <v>76</v>
      </c>
      <c r="F131" s="73">
        <v>1663.6100000000001</v>
      </c>
      <c r="G131" s="73">
        <v>1663.6100000000001</v>
      </c>
      <c r="H131" s="99">
        <f>H132+H177</f>
        <v>2055.77</v>
      </c>
      <c r="I131" s="98">
        <f t="shared" si="2"/>
        <v>123.57283257494242</v>
      </c>
    </row>
    <row r="132" spans="2:9" x14ac:dyDescent="0.25">
      <c r="B132" s="222">
        <v>3</v>
      </c>
      <c r="C132" s="223"/>
      <c r="D132" s="224"/>
      <c r="E132" s="55" t="s">
        <v>4</v>
      </c>
      <c r="F132" s="58">
        <v>1663.6100000000001</v>
      </c>
      <c r="G132" s="58">
        <v>1663.6100000000001</v>
      </c>
      <c r="H132" s="97">
        <f>H133+H143+H173</f>
        <v>1136.23</v>
      </c>
      <c r="I132" s="98">
        <f t="shared" si="2"/>
        <v>68.299060476914647</v>
      </c>
    </row>
    <row r="133" spans="2:9" x14ac:dyDescent="0.25">
      <c r="B133" s="222">
        <v>31</v>
      </c>
      <c r="C133" s="223"/>
      <c r="D133" s="224"/>
      <c r="E133" s="55" t="s">
        <v>5</v>
      </c>
      <c r="F133" s="58">
        <v>0</v>
      </c>
      <c r="G133" s="58">
        <v>0</v>
      </c>
      <c r="H133" s="97">
        <v>0</v>
      </c>
      <c r="I133" s="98" t="e">
        <f t="shared" si="2"/>
        <v>#DIV/0!</v>
      </c>
    </row>
    <row r="134" spans="2:9" x14ac:dyDescent="0.25">
      <c r="B134" s="226">
        <v>311</v>
      </c>
      <c r="C134" s="227"/>
      <c r="D134" s="228"/>
      <c r="E134" s="56" t="s">
        <v>26</v>
      </c>
      <c r="F134" s="58">
        <v>0</v>
      </c>
      <c r="G134" s="58">
        <v>0</v>
      </c>
      <c r="H134" s="97">
        <v>0</v>
      </c>
      <c r="I134" s="98" t="e">
        <f t="shared" si="2"/>
        <v>#DIV/0!</v>
      </c>
    </row>
    <row r="135" spans="2:9" x14ac:dyDescent="0.25">
      <c r="B135" s="213">
        <v>3111</v>
      </c>
      <c r="C135" s="214"/>
      <c r="D135" s="215"/>
      <c r="E135" s="57" t="s">
        <v>77</v>
      </c>
      <c r="F135" s="58">
        <v>0</v>
      </c>
      <c r="G135" s="58">
        <v>0</v>
      </c>
      <c r="H135" s="97">
        <v>0</v>
      </c>
      <c r="I135" s="98" t="e">
        <f t="shared" si="2"/>
        <v>#DIV/0!</v>
      </c>
    </row>
    <row r="136" spans="2:9" x14ac:dyDescent="0.25">
      <c r="B136" s="213">
        <v>3113</v>
      </c>
      <c r="C136" s="214"/>
      <c r="D136" s="215"/>
      <c r="E136" s="57" t="s">
        <v>78</v>
      </c>
      <c r="F136" s="58">
        <v>0</v>
      </c>
      <c r="G136" s="58">
        <v>0</v>
      </c>
      <c r="H136" s="97">
        <v>0</v>
      </c>
      <c r="I136" s="98" t="e">
        <f t="shared" si="2"/>
        <v>#DIV/0!</v>
      </c>
    </row>
    <row r="137" spans="2:9" x14ac:dyDescent="0.25">
      <c r="B137" s="213">
        <v>3114</v>
      </c>
      <c r="C137" s="214"/>
      <c r="D137" s="215"/>
      <c r="E137" s="57" t="s">
        <v>79</v>
      </c>
      <c r="F137" s="58">
        <v>0</v>
      </c>
      <c r="G137" s="58">
        <v>0</v>
      </c>
      <c r="H137" s="97">
        <v>0</v>
      </c>
      <c r="I137" s="98" t="e">
        <f t="shared" si="2"/>
        <v>#DIV/0!</v>
      </c>
    </row>
    <row r="138" spans="2:9" x14ac:dyDescent="0.25">
      <c r="B138" s="226">
        <v>312</v>
      </c>
      <c r="C138" s="227"/>
      <c r="D138" s="228"/>
      <c r="E138" s="56" t="s">
        <v>80</v>
      </c>
      <c r="F138" s="58">
        <v>0</v>
      </c>
      <c r="G138" s="58">
        <v>0</v>
      </c>
      <c r="H138" s="97">
        <v>0</v>
      </c>
      <c r="I138" s="98" t="e">
        <f t="shared" si="2"/>
        <v>#DIV/0!</v>
      </c>
    </row>
    <row r="139" spans="2:9" x14ac:dyDescent="0.25">
      <c r="B139" s="213">
        <v>3121</v>
      </c>
      <c r="C139" s="214"/>
      <c r="D139" s="215"/>
      <c r="E139" s="57" t="s">
        <v>80</v>
      </c>
      <c r="F139" s="58">
        <v>0</v>
      </c>
      <c r="G139" s="58">
        <v>0</v>
      </c>
      <c r="H139" s="97">
        <v>0</v>
      </c>
      <c r="I139" s="98" t="e">
        <f t="shared" si="2"/>
        <v>#DIV/0!</v>
      </c>
    </row>
    <row r="140" spans="2:9" x14ac:dyDescent="0.25">
      <c r="B140" s="226">
        <v>313</v>
      </c>
      <c r="C140" s="227"/>
      <c r="D140" s="228"/>
      <c r="E140" s="56" t="s">
        <v>81</v>
      </c>
      <c r="F140" s="58">
        <v>0</v>
      </c>
      <c r="G140" s="58">
        <v>0</v>
      </c>
      <c r="H140" s="97">
        <v>0</v>
      </c>
      <c r="I140" s="98" t="e">
        <f t="shared" si="2"/>
        <v>#DIV/0!</v>
      </c>
    </row>
    <row r="141" spans="2:9" x14ac:dyDescent="0.25">
      <c r="B141" s="213">
        <v>3132</v>
      </c>
      <c r="C141" s="214"/>
      <c r="D141" s="215"/>
      <c r="E141" s="57" t="s">
        <v>82</v>
      </c>
      <c r="F141" s="58">
        <v>0</v>
      </c>
      <c r="G141" s="58">
        <v>0</v>
      </c>
      <c r="H141" s="97">
        <v>0</v>
      </c>
      <c r="I141" s="98" t="e">
        <f t="shared" si="2"/>
        <v>#DIV/0!</v>
      </c>
    </row>
    <row r="142" spans="2:9" ht="22.5" x14ac:dyDescent="0.25">
      <c r="B142" s="213">
        <v>3133</v>
      </c>
      <c r="C142" s="214"/>
      <c r="D142" s="215"/>
      <c r="E142" s="57" t="s">
        <v>83</v>
      </c>
      <c r="F142" s="58">
        <v>0</v>
      </c>
      <c r="G142" s="58">
        <v>0</v>
      </c>
      <c r="H142" s="97">
        <v>0</v>
      </c>
      <c r="I142" s="98" t="e">
        <f t="shared" si="2"/>
        <v>#DIV/0!</v>
      </c>
    </row>
    <row r="143" spans="2:9" x14ac:dyDescent="0.25">
      <c r="B143" s="222">
        <v>32</v>
      </c>
      <c r="C143" s="223"/>
      <c r="D143" s="224"/>
      <c r="E143" s="55" t="s">
        <v>13</v>
      </c>
      <c r="F143" s="73">
        <v>1663.6100000000001</v>
      </c>
      <c r="G143" s="73">
        <v>1663.6100000000001</v>
      </c>
      <c r="H143" s="99">
        <f>H144+H148+H165+H155</f>
        <v>1136.23</v>
      </c>
      <c r="I143" s="98">
        <f t="shared" si="2"/>
        <v>68.299060476914647</v>
      </c>
    </row>
    <row r="144" spans="2:9" x14ac:dyDescent="0.25">
      <c r="B144" s="226">
        <v>321</v>
      </c>
      <c r="C144" s="227"/>
      <c r="D144" s="228"/>
      <c r="E144" s="56" t="s">
        <v>28</v>
      </c>
      <c r="F144" s="73">
        <v>1663.6100000000001</v>
      </c>
      <c r="G144" s="73">
        <v>1663.6100000000001</v>
      </c>
      <c r="H144" s="99">
        <v>777.1</v>
      </c>
      <c r="I144" s="98">
        <f t="shared" si="2"/>
        <v>46.71166920131521</v>
      </c>
    </row>
    <row r="145" spans="2:9" x14ac:dyDescent="0.25">
      <c r="B145" s="213">
        <v>3211</v>
      </c>
      <c r="C145" s="214"/>
      <c r="D145" s="215"/>
      <c r="E145" s="57" t="s">
        <v>29</v>
      </c>
      <c r="F145" s="58">
        <v>1663.6100000000001</v>
      </c>
      <c r="G145" s="58">
        <v>1663.6100000000001</v>
      </c>
      <c r="H145" s="97">
        <v>777.1</v>
      </c>
      <c r="I145" s="98">
        <f t="shared" si="2"/>
        <v>46.71166920131521</v>
      </c>
    </row>
    <row r="146" spans="2:9" x14ac:dyDescent="0.25">
      <c r="B146" s="240">
        <v>3212</v>
      </c>
      <c r="C146" s="241"/>
      <c r="D146" s="242"/>
      <c r="E146" s="59" t="s">
        <v>84</v>
      </c>
      <c r="F146" s="58">
        <v>0</v>
      </c>
      <c r="G146" s="58">
        <v>0</v>
      </c>
      <c r="H146" s="97">
        <v>0</v>
      </c>
      <c r="I146" s="98" t="e">
        <f t="shared" si="2"/>
        <v>#DIV/0!</v>
      </c>
    </row>
    <row r="147" spans="2:9" x14ac:dyDescent="0.25">
      <c r="B147" s="240">
        <v>3213</v>
      </c>
      <c r="C147" s="241"/>
      <c r="D147" s="242"/>
      <c r="E147" s="59" t="s">
        <v>85</v>
      </c>
      <c r="F147" s="58">
        <v>0</v>
      </c>
      <c r="G147" s="58">
        <v>0</v>
      </c>
      <c r="H147" s="97">
        <v>0</v>
      </c>
      <c r="I147" s="98" t="e">
        <f t="shared" si="2"/>
        <v>#DIV/0!</v>
      </c>
    </row>
    <row r="148" spans="2:9" x14ac:dyDescent="0.25">
      <c r="B148" s="226">
        <v>322</v>
      </c>
      <c r="C148" s="227"/>
      <c r="D148" s="228"/>
      <c r="E148" s="56" t="s">
        <v>86</v>
      </c>
      <c r="F148" s="73">
        <v>0</v>
      </c>
      <c r="G148" s="73">
        <v>0</v>
      </c>
      <c r="H148" s="99">
        <v>280.16000000000003</v>
      </c>
      <c r="I148" s="98" t="e">
        <f t="shared" ref="I148:I211" si="3">H148/G148*100</f>
        <v>#DIV/0!</v>
      </c>
    </row>
    <row r="149" spans="2:9" x14ac:dyDescent="0.25">
      <c r="B149" s="240">
        <v>3221</v>
      </c>
      <c r="C149" s="241"/>
      <c r="D149" s="242"/>
      <c r="E149" s="59" t="s">
        <v>87</v>
      </c>
      <c r="F149" s="58">
        <v>0</v>
      </c>
      <c r="G149" s="58">
        <v>0</v>
      </c>
      <c r="H149" s="97">
        <v>42.47</v>
      </c>
      <c r="I149" s="98" t="e">
        <f t="shared" si="3"/>
        <v>#DIV/0!</v>
      </c>
    </row>
    <row r="150" spans="2:9" x14ac:dyDescent="0.25">
      <c r="B150" s="240">
        <v>3222</v>
      </c>
      <c r="C150" s="241"/>
      <c r="D150" s="242"/>
      <c r="E150" s="59" t="s">
        <v>88</v>
      </c>
      <c r="F150" s="58">
        <v>0</v>
      </c>
      <c r="G150" s="58">
        <v>0</v>
      </c>
      <c r="H150" s="97">
        <v>237.69</v>
      </c>
      <c r="I150" s="98" t="e">
        <f t="shared" si="3"/>
        <v>#DIV/0!</v>
      </c>
    </row>
    <row r="151" spans="2:9" x14ac:dyDescent="0.25">
      <c r="B151" s="240">
        <v>3223</v>
      </c>
      <c r="C151" s="241"/>
      <c r="D151" s="242"/>
      <c r="E151" s="59" t="s">
        <v>89</v>
      </c>
      <c r="F151" s="58">
        <v>0</v>
      </c>
      <c r="G151" s="58">
        <v>0</v>
      </c>
      <c r="H151" s="97">
        <v>0</v>
      </c>
      <c r="I151" s="98" t="e">
        <f t="shared" si="3"/>
        <v>#DIV/0!</v>
      </c>
    </row>
    <row r="152" spans="2:9" x14ac:dyDescent="0.25">
      <c r="B152" s="240">
        <v>3224</v>
      </c>
      <c r="C152" s="241"/>
      <c r="D152" s="242"/>
      <c r="E152" s="59" t="s">
        <v>90</v>
      </c>
      <c r="F152" s="58">
        <v>0</v>
      </c>
      <c r="G152" s="58">
        <v>0</v>
      </c>
      <c r="H152" s="97">
        <v>0</v>
      </c>
      <c r="I152" s="98" t="e">
        <f t="shared" si="3"/>
        <v>#DIV/0!</v>
      </c>
    </row>
    <row r="153" spans="2:9" x14ac:dyDescent="0.25">
      <c r="B153" s="240">
        <v>3225</v>
      </c>
      <c r="C153" s="241"/>
      <c r="D153" s="242"/>
      <c r="E153" s="59" t="s">
        <v>91</v>
      </c>
      <c r="F153" s="58">
        <v>0</v>
      </c>
      <c r="G153" s="58">
        <v>0</v>
      </c>
      <c r="H153" s="97">
        <v>0</v>
      </c>
      <c r="I153" s="98" t="e">
        <f t="shared" si="3"/>
        <v>#DIV/0!</v>
      </c>
    </row>
    <row r="154" spans="2:9" x14ac:dyDescent="0.25">
      <c r="B154" s="240">
        <v>3227</v>
      </c>
      <c r="C154" s="241"/>
      <c r="D154" s="242"/>
      <c r="E154" s="59" t="s">
        <v>92</v>
      </c>
      <c r="F154" s="58">
        <v>0</v>
      </c>
      <c r="G154" s="58">
        <v>0</v>
      </c>
      <c r="H154" s="97">
        <v>0</v>
      </c>
      <c r="I154" s="98" t="e">
        <f t="shared" si="3"/>
        <v>#DIV/0!</v>
      </c>
    </row>
    <row r="155" spans="2:9" x14ac:dyDescent="0.25">
      <c r="B155" s="226">
        <v>323</v>
      </c>
      <c r="C155" s="227"/>
      <c r="D155" s="228"/>
      <c r="E155" s="56" t="s">
        <v>93</v>
      </c>
      <c r="F155" s="73">
        <v>0</v>
      </c>
      <c r="G155" s="73">
        <v>0</v>
      </c>
      <c r="H155" s="99">
        <v>0</v>
      </c>
      <c r="I155" s="98" t="e">
        <f t="shared" si="3"/>
        <v>#DIV/0!</v>
      </c>
    </row>
    <row r="156" spans="2:9" x14ac:dyDescent="0.25">
      <c r="B156" s="240">
        <v>3231</v>
      </c>
      <c r="C156" s="241"/>
      <c r="D156" s="242"/>
      <c r="E156" s="59" t="s">
        <v>94</v>
      </c>
      <c r="F156" s="58">
        <v>0</v>
      </c>
      <c r="G156" s="58">
        <v>0</v>
      </c>
      <c r="H156" s="97">
        <v>0</v>
      </c>
      <c r="I156" s="98" t="e">
        <f t="shared" si="3"/>
        <v>#DIV/0!</v>
      </c>
    </row>
    <row r="157" spans="2:9" x14ac:dyDescent="0.25">
      <c r="B157" s="240">
        <v>3232</v>
      </c>
      <c r="C157" s="241"/>
      <c r="D157" s="242"/>
      <c r="E157" s="59" t="s">
        <v>95</v>
      </c>
      <c r="F157" s="58">
        <v>0</v>
      </c>
      <c r="G157" s="58">
        <v>0</v>
      </c>
      <c r="H157" s="97">
        <v>0</v>
      </c>
      <c r="I157" s="98" t="e">
        <f t="shared" si="3"/>
        <v>#DIV/0!</v>
      </c>
    </row>
    <row r="158" spans="2:9" x14ac:dyDescent="0.25">
      <c r="B158" s="240">
        <v>3233</v>
      </c>
      <c r="C158" s="241"/>
      <c r="D158" s="242"/>
      <c r="E158" s="59" t="s">
        <v>96</v>
      </c>
      <c r="F158" s="58">
        <v>0</v>
      </c>
      <c r="G158" s="58">
        <v>0</v>
      </c>
      <c r="H158" s="97">
        <v>0</v>
      </c>
      <c r="I158" s="98" t="e">
        <f t="shared" si="3"/>
        <v>#DIV/0!</v>
      </c>
    </row>
    <row r="159" spans="2:9" x14ac:dyDescent="0.25">
      <c r="B159" s="240">
        <v>3234</v>
      </c>
      <c r="C159" s="241"/>
      <c r="D159" s="242"/>
      <c r="E159" s="60" t="s">
        <v>97</v>
      </c>
      <c r="F159" s="58">
        <v>0</v>
      </c>
      <c r="G159" s="58">
        <v>0</v>
      </c>
      <c r="H159" s="97">
        <v>0</v>
      </c>
      <c r="I159" s="98" t="e">
        <f t="shared" si="3"/>
        <v>#DIV/0!</v>
      </c>
    </row>
    <row r="160" spans="2:9" x14ac:dyDescent="0.25">
      <c r="B160" s="240">
        <v>3235</v>
      </c>
      <c r="C160" s="241"/>
      <c r="D160" s="242"/>
      <c r="E160" s="60" t="s">
        <v>98</v>
      </c>
      <c r="F160" s="58">
        <v>0</v>
      </c>
      <c r="G160" s="58">
        <v>0</v>
      </c>
      <c r="H160" s="97">
        <v>0</v>
      </c>
      <c r="I160" s="98" t="e">
        <f t="shared" si="3"/>
        <v>#DIV/0!</v>
      </c>
    </row>
    <row r="161" spans="2:9" x14ac:dyDescent="0.25">
      <c r="B161" s="240">
        <v>3236</v>
      </c>
      <c r="C161" s="241"/>
      <c r="D161" s="242"/>
      <c r="E161" s="60" t="s">
        <v>99</v>
      </c>
      <c r="F161" s="58">
        <v>0</v>
      </c>
      <c r="G161" s="58">
        <v>0</v>
      </c>
      <c r="H161" s="97">
        <v>0</v>
      </c>
      <c r="I161" s="98" t="e">
        <f t="shared" si="3"/>
        <v>#DIV/0!</v>
      </c>
    </row>
    <row r="162" spans="2:9" x14ac:dyDescent="0.25">
      <c r="B162" s="240">
        <v>3237</v>
      </c>
      <c r="C162" s="241"/>
      <c r="D162" s="242"/>
      <c r="E162" s="60" t="s">
        <v>100</v>
      </c>
      <c r="F162" s="58">
        <v>0</v>
      </c>
      <c r="G162" s="58">
        <v>0</v>
      </c>
      <c r="H162" s="97">
        <v>0</v>
      </c>
      <c r="I162" s="98" t="e">
        <f t="shared" si="3"/>
        <v>#DIV/0!</v>
      </c>
    </row>
    <row r="163" spans="2:9" x14ac:dyDescent="0.25">
      <c r="B163" s="240">
        <v>3238</v>
      </c>
      <c r="C163" s="241"/>
      <c r="D163" s="242"/>
      <c r="E163" s="60" t="s">
        <v>101</v>
      </c>
      <c r="F163" s="58">
        <v>0</v>
      </c>
      <c r="G163" s="58">
        <v>0</v>
      </c>
      <c r="H163" s="97">
        <v>0</v>
      </c>
      <c r="I163" s="98" t="e">
        <f t="shared" si="3"/>
        <v>#DIV/0!</v>
      </c>
    </row>
    <row r="164" spans="2:9" x14ac:dyDescent="0.25">
      <c r="B164" s="240">
        <v>3239</v>
      </c>
      <c r="C164" s="241"/>
      <c r="D164" s="242"/>
      <c r="E164" s="60" t="s">
        <v>102</v>
      </c>
      <c r="F164" s="58">
        <v>0</v>
      </c>
      <c r="G164" s="58">
        <v>0</v>
      </c>
      <c r="H164" s="97">
        <v>0</v>
      </c>
      <c r="I164" s="98" t="e">
        <f t="shared" si="3"/>
        <v>#DIV/0!</v>
      </c>
    </row>
    <row r="165" spans="2:9" x14ac:dyDescent="0.25">
      <c r="B165" s="226">
        <v>329</v>
      </c>
      <c r="C165" s="227"/>
      <c r="D165" s="228"/>
      <c r="E165" s="56" t="s">
        <v>103</v>
      </c>
      <c r="F165" s="73">
        <v>0</v>
      </c>
      <c r="G165" s="73">
        <v>0</v>
      </c>
      <c r="H165" s="99">
        <v>78.97</v>
      </c>
      <c r="I165" s="98" t="e">
        <f t="shared" si="3"/>
        <v>#DIV/0!</v>
      </c>
    </row>
    <row r="166" spans="2:9" ht="23.25" x14ac:dyDescent="0.25">
      <c r="B166" s="240">
        <v>3291</v>
      </c>
      <c r="C166" s="241"/>
      <c r="D166" s="242"/>
      <c r="E166" s="60" t="s">
        <v>104</v>
      </c>
      <c r="F166" s="58">
        <v>0</v>
      </c>
      <c r="G166" s="58">
        <v>0</v>
      </c>
      <c r="H166" s="97">
        <v>0</v>
      </c>
      <c r="I166" s="98" t="e">
        <f t="shared" si="3"/>
        <v>#DIV/0!</v>
      </c>
    </row>
    <row r="167" spans="2:9" x14ac:dyDescent="0.25">
      <c r="B167" s="240">
        <v>3292</v>
      </c>
      <c r="C167" s="241"/>
      <c r="D167" s="242"/>
      <c r="E167" s="60" t="s">
        <v>105</v>
      </c>
      <c r="F167" s="58">
        <v>0</v>
      </c>
      <c r="G167" s="58">
        <v>0</v>
      </c>
      <c r="H167" s="97">
        <v>0</v>
      </c>
      <c r="I167" s="98" t="e">
        <f t="shared" si="3"/>
        <v>#DIV/0!</v>
      </c>
    </row>
    <row r="168" spans="2:9" x14ac:dyDescent="0.25">
      <c r="B168" s="240">
        <v>3293</v>
      </c>
      <c r="C168" s="241"/>
      <c r="D168" s="242"/>
      <c r="E168" s="60" t="s">
        <v>106</v>
      </c>
      <c r="F168" s="58">
        <v>0</v>
      </c>
      <c r="G168" s="58">
        <v>0</v>
      </c>
      <c r="H168" s="97">
        <v>78.97</v>
      </c>
      <c r="I168" s="98" t="e">
        <f t="shared" si="3"/>
        <v>#DIV/0!</v>
      </c>
    </row>
    <row r="169" spans="2:9" x14ac:dyDescent="0.25">
      <c r="B169" s="240">
        <v>3294</v>
      </c>
      <c r="C169" s="241"/>
      <c r="D169" s="242"/>
      <c r="E169" s="60" t="s">
        <v>107</v>
      </c>
      <c r="F169" s="58">
        <v>0</v>
      </c>
      <c r="G169" s="58">
        <v>0</v>
      </c>
      <c r="H169" s="97">
        <v>0</v>
      </c>
      <c r="I169" s="98" t="e">
        <f t="shared" si="3"/>
        <v>#DIV/0!</v>
      </c>
    </row>
    <row r="170" spans="2:9" x14ac:dyDescent="0.25">
      <c r="B170" s="240">
        <v>3295</v>
      </c>
      <c r="C170" s="241"/>
      <c r="D170" s="242"/>
      <c r="E170" s="60" t="s">
        <v>108</v>
      </c>
      <c r="F170" s="58">
        <v>0</v>
      </c>
      <c r="G170" s="58">
        <v>0</v>
      </c>
      <c r="H170" s="97">
        <v>0</v>
      </c>
      <c r="I170" s="98" t="e">
        <f t="shared" si="3"/>
        <v>#DIV/0!</v>
      </c>
    </row>
    <row r="171" spans="2:9" x14ac:dyDescent="0.25">
      <c r="B171" s="240">
        <v>3296</v>
      </c>
      <c r="C171" s="241"/>
      <c r="D171" s="242"/>
      <c r="E171" s="60" t="s">
        <v>109</v>
      </c>
      <c r="F171" s="58">
        <v>0</v>
      </c>
      <c r="G171" s="58">
        <v>0</v>
      </c>
      <c r="H171" s="97">
        <v>0</v>
      </c>
      <c r="I171" s="98" t="e">
        <f t="shared" si="3"/>
        <v>#DIV/0!</v>
      </c>
    </row>
    <row r="172" spans="2:9" x14ac:dyDescent="0.25">
      <c r="B172" s="240">
        <v>3299</v>
      </c>
      <c r="C172" s="241"/>
      <c r="D172" s="242"/>
      <c r="E172" s="60" t="s">
        <v>110</v>
      </c>
      <c r="F172" s="58">
        <v>0</v>
      </c>
      <c r="G172" s="58">
        <v>0</v>
      </c>
      <c r="H172" s="97">
        <v>0</v>
      </c>
      <c r="I172" s="98" t="e">
        <f t="shared" si="3"/>
        <v>#DIV/0!</v>
      </c>
    </row>
    <row r="173" spans="2:9" x14ac:dyDescent="0.25">
      <c r="B173" s="222">
        <v>34</v>
      </c>
      <c r="C173" s="223"/>
      <c r="D173" s="224"/>
      <c r="E173" s="55" t="s">
        <v>111</v>
      </c>
      <c r="F173" s="73">
        <v>0</v>
      </c>
      <c r="G173" s="73">
        <v>0</v>
      </c>
      <c r="H173" s="99">
        <v>0</v>
      </c>
      <c r="I173" s="98" t="e">
        <f t="shared" si="3"/>
        <v>#DIV/0!</v>
      </c>
    </row>
    <row r="174" spans="2:9" x14ac:dyDescent="0.25">
      <c r="B174" s="226">
        <v>343</v>
      </c>
      <c r="C174" s="227"/>
      <c r="D174" s="228"/>
      <c r="E174" s="56" t="s">
        <v>112</v>
      </c>
      <c r="F174" s="58">
        <v>0</v>
      </c>
      <c r="G174" s="58">
        <v>0</v>
      </c>
      <c r="H174" s="97">
        <v>0</v>
      </c>
      <c r="I174" s="98" t="e">
        <f t="shared" si="3"/>
        <v>#DIV/0!</v>
      </c>
    </row>
    <row r="175" spans="2:9" x14ac:dyDescent="0.25">
      <c r="B175" s="240">
        <v>3431</v>
      </c>
      <c r="C175" s="241"/>
      <c r="D175" s="242"/>
      <c r="E175" s="61" t="s">
        <v>113</v>
      </c>
      <c r="F175" s="58">
        <v>0</v>
      </c>
      <c r="G175" s="58">
        <v>0</v>
      </c>
      <c r="H175" s="97">
        <v>0</v>
      </c>
      <c r="I175" s="98" t="e">
        <f t="shared" si="3"/>
        <v>#DIV/0!</v>
      </c>
    </row>
    <row r="176" spans="2:9" x14ac:dyDescent="0.25">
      <c r="B176" s="240">
        <v>3433</v>
      </c>
      <c r="C176" s="241"/>
      <c r="D176" s="242"/>
      <c r="E176" s="60" t="s">
        <v>114</v>
      </c>
      <c r="F176" s="58">
        <v>0</v>
      </c>
      <c r="G176" s="58">
        <v>0</v>
      </c>
      <c r="H176" s="97">
        <v>0</v>
      </c>
      <c r="I176" s="98" t="e">
        <f t="shared" si="3"/>
        <v>#DIV/0!</v>
      </c>
    </row>
    <row r="177" spans="2:9" ht="26.25" x14ac:dyDescent="0.25">
      <c r="B177" s="222">
        <v>4</v>
      </c>
      <c r="C177" s="223"/>
      <c r="D177" s="224"/>
      <c r="E177" s="55" t="s">
        <v>6</v>
      </c>
      <c r="F177" s="73">
        <v>0</v>
      </c>
      <c r="G177" s="73">
        <v>0</v>
      </c>
      <c r="H177" s="99">
        <v>919.54</v>
      </c>
      <c r="I177" s="98" t="e">
        <f t="shared" si="3"/>
        <v>#DIV/0!</v>
      </c>
    </row>
    <row r="178" spans="2:9" ht="26.25" x14ac:dyDescent="0.25">
      <c r="B178" s="222">
        <v>42</v>
      </c>
      <c r="C178" s="223"/>
      <c r="D178" s="224"/>
      <c r="E178" s="55" t="s">
        <v>117</v>
      </c>
      <c r="F178" s="73">
        <v>0</v>
      </c>
      <c r="G178" s="73">
        <v>0</v>
      </c>
      <c r="H178" s="99">
        <v>919.54</v>
      </c>
      <c r="I178" s="98" t="e">
        <f t="shared" si="3"/>
        <v>#DIV/0!</v>
      </c>
    </row>
    <row r="179" spans="2:9" x14ac:dyDescent="0.25">
      <c r="B179" s="226">
        <v>421</v>
      </c>
      <c r="C179" s="227"/>
      <c r="D179" s="228"/>
      <c r="E179" s="56" t="s">
        <v>118</v>
      </c>
      <c r="F179" s="58">
        <v>0</v>
      </c>
      <c r="G179" s="58">
        <v>0</v>
      </c>
      <c r="H179" s="97">
        <v>0</v>
      </c>
      <c r="I179" s="98" t="e">
        <f t="shared" si="3"/>
        <v>#DIV/0!</v>
      </c>
    </row>
    <row r="180" spans="2:9" x14ac:dyDescent="0.25">
      <c r="B180" s="240">
        <v>4212</v>
      </c>
      <c r="C180" s="241"/>
      <c r="D180" s="242"/>
      <c r="E180" s="63" t="s">
        <v>119</v>
      </c>
      <c r="F180" s="58">
        <v>0</v>
      </c>
      <c r="G180" s="58">
        <v>0</v>
      </c>
      <c r="H180" s="97">
        <v>0</v>
      </c>
      <c r="I180" s="98" t="e">
        <f t="shared" si="3"/>
        <v>#DIV/0!</v>
      </c>
    </row>
    <row r="181" spans="2:9" x14ac:dyDescent="0.25">
      <c r="B181" s="226">
        <v>422</v>
      </c>
      <c r="C181" s="227"/>
      <c r="D181" s="228"/>
      <c r="E181" s="56" t="s">
        <v>120</v>
      </c>
      <c r="F181" s="73">
        <v>0</v>
      </c>
      <c r="G181" s="73">
        <v>0</v>
      </c>
      <c r="H181" s="99">
        <v>919.54</v>
      </c>
      <c r="I181" s="98" t="e">
        <f t="shared" si="3"/>
        <v>#DIV/0!</v>
      </c>
    </row>
    <row r="182" spans="2:9" x14ac:dyDescent="0.25">
      <c r="B182" s="240">
        <v>4221</v>
      </c>
      <c r="C182" s="241"/>
      <c r="D182" s="242"/>
      <c r="E182" s="63" t="s">
        <v>121</v>
      </c>
      <c r="F182" s="58">
        <v>0</v>
      </c>
      <c r="G182" s="58">
        <v>0</v>
      </c>
      <c r="H182" s="97">
        <v>0</v>
      </c>
      <c r="I182" s="98" t="e">
        <f t="shared" si="3"/>
        <v>#DIV/0!</v>
      </c>
    </row>
    <row r="183" spans="2:9" x14ac:dyDescent="0.25">
      <c r="B183" s="240">
        <v>4226</v>
      </c>
      <c r="C183" s="241"/>
      <c r="D183" s="242"/>
      <c r="E183" s="63" t="s">
        <v>122</v>
      </c>
      <c r="F183" s="58">
        <v>0</v>
      </c>
      <c r="G183" s="58">
        <v>0</v>
      </c>
      <c r="H183" s="97">
        <v>0</v>
      </c>
      <c r="I183" s="98" t="e">
        <f t="shared" si="3"/>
        <v>#DIV/0!</v>
      </c>
    </row>
    <row r="184" spans="2:9" x14ac:dyDescent="0.25">
      <c r="B184" s="240">
        <v>4227</v>
      </c>
      <c r="C184" s="241"/>
      <c r="D184" s="242"/>
      <c r="E184" s="60" t="s">
        <v>123</v>
      </c>
      <c r="F184" s="58">
        <v>0</v>
      </c>
      <c r="G184" s="58">
        <v>0</v>
      </c>
      <c r="H184" s="97">
        <v>919.54</v>
      </c>
      <c r="I184" s="98" t="e">
        <f t="shared" si="3"/>
        <v>#DIV/0!</v>
      </c>
    </row>
    <row r="185" spans="2:9" ht="26.25" x14ac:dyDescent="0.25">
      <c r="B185" s="226">
        <v>424</v>
      </c>
      <c r="C185" s="227"/>
      <c r="D185" s="228"/>
      <c r="E185" s="56" t="s">
        <v>124</v>
      </c>
      <c r="F185" s="73">
        <v>0</v>
      </c>
      <c r="G185" s="73">
        <v>0</v>
      </c>
      <c r="H185" s="99">
        <v>0</v>
      </c>
      <c r="I185" s="98" t="e">
        <f t="shared" si="3"/>
        <v>#DIV/0!</v>
      </c>
    </row>
    <row r="186" spans="2:9" x14ac:dyDescent="0.25">
      <c r="B186" s="240">
        <v>4241</v>
      </c>
      <c r="C186" s="241"/>
      <c r="D186" s="242"/>
      <c r="E186" s="60" t="s">
        <v>125</v>
      </c>
      <c r="F186" s="58">
        <v>0</v>
      </c>
      <c r="G186" s="58">
        <v>0</v>
      </c>
      <c r="H186" s="97">
        <v>0</v>
      </c>
      <c r="I186" s="98" t="e">
        <f t="shared" si="3"/>
        <v>#DIV/0!</v>
      </c>
    </row>
    <row r="187" spans="2:9" x14ac:dyDescent="0.25">
      <c r="B187" s="226"/>
      <c r="C187" s="227"/>
      <c r="D187" s="228"/>
      <c r="E187" s="56"/>
      <c r="F187" s="58"/>
      <c r="G187" s="58"/>
      <c r="H187" s="97"/>
      <c r="I187" s="98" t="e">
        <f t="shared" si="3"/>
        <v>#DIV/0!</v>
      </c>
    </row>
    <row r="188" spans="2:9" x14ac:dyDescent="0.25">
      <c r="B188" s="243" t="s">
        <v>130</v>
      </c>
      <c r="C188" s="244"/>
      <c r="D188" s="245"/>
      <c r="E188" s="62" t="s">
        <v>131</v>
      </c>
      <c r="F188" s="58">
        <v>1348870</v>
      </c>
      <c r="G188" s="58">
        <v>1348870</v>
      </c>
      <c r="H188" s="97">
        <f>H189+H247+H305+H364+H425+H483</f>
        <v>1219735.6100000001</v>
      </c>
      <c r="I188" s="98">
        <f t="shared" si="3"/>
        <v>90.426476235663927</v>
      </c>
    </row>
    <row r="189" spans="2:9" x14ac:dyDescent="0.25">
      <c r="B189" s="246"/>
      <c r="C189" s="247"/>
      <c r="D189" s="248"/>
      <c r="E189" s="54" t="s">
        <v>132</v>
      </c>
      <c r="F189" s="73">
        <v>3500</v>
      </c>
      <c r="G189" s="73">
        <v>3500</v>
      </c>
      <c r="H189" s="99">
        <f>H190+H237</f>
        <v>2002.35</v>
      </c>
      <c r="I189" s="98">
        <f t="shared" si="3"/>
        <v>57.209999999999994</v>
      </c>
    </row>
    <row r="190" spans="2:9" x14ac:dyDescent="0.25">
      <c r="B190" s="222">
        <v>3</v>
      </c>
      <c r="C190" s="223"/>
      <c r="D190" s="224"/>
      <c r="E190" s="55" t="s">
        <v>4</v>
      </c>
      <c r="F190" s="73">
        <v>2870</v>
      </c>
      <c r="G190" s="73">
        <v>2870</v>
      </c>
      <c r="H190" s="99">
        <f>H191+H201+H233</f>
        <v>1602.35</v>
      </c>
      <c r="I190" s="98">
        <f t="shared" si="3"/>
        <v>55.831010452961671</v>
      </c>
    </row>
    <row r="191" spans="2:9" x14ac:dyDescent="0.25">
      <c r="B191" s="222">
        <v>31</v>
      </c>
      <c r="C191" s="223"/>
      <c r="D191" s="224"/>
      <c r="E191" s="55" t="s">
        <v>5</v>
      </c>
      <c r="F191" s="73">
        <v>0</v>
      </c>
      <c r="G191" s="73">
        <v>0</v>
      </c>
      <c r="H191" s="73">
        <v>0</v>
      </c>
      <c r="I191" s="98" t="e">
        <f t="shared" si="3"/>
        <v>#DIV/0!</v>
      </c>
    </row>
    <row r="192" spans="2:9" x14ac:dyDescent="0.25">
      <c r="B192" s="226">
        <v>311</v>
      </c>
      <c r="C192" s="227"/>
      <c r="D192" s="228"/>
      <c r="E192" s="56" t="s">
        <v>26</v>
      </c>
      <c r="F192" s="58">
        <v>0</v>
      </c>
      <c r="G192" s="58">
        <v>0</v>
      </c>
      <c r="H192" s="58">
        <v>0</v>
      </c>
      <c r="I192" s="98" t="e">
        <f t="shared" si="3"/>
        <v>#DIV/0!</v>
      </c>
    </row>
    <row r="193" spans="2:9" x14ac:dyDescent="0.25">
      <c r="B193" s="213">
        <v>3111</v>
      </c>
      <c r="C193" s="214"/>
      <c r="D193" s="215"/>
      <c r="E193" s="57" t="s">
        <v>77</v>
      </c>
      <c r="F193" s="58">
        <v>0</v>
      </c>
      <c r="G193" s="58">
        <v>0</v>
      </c>
      <c r="H193" s="58">
        <v>0</v>
      </c>
      <c r="I193" s="98" t="e">
        <f t="shared" si="3"/>
        <v>#DIV/0!</v>
      </c>
    </row>
    <row r="194" spans="2:9" x14ac:dyDescent="0.25">
      <c r="B194" s="213">
        <v>3113</v>
      </c>
      <c r="C194" s="214"/>
      <c r="D194" s="215"/>
      <c r="E194" s="57" t="s">
        <v>78</v>
      </c>
      <c r="F194" s="58">
        <v>0</v>
      </c>
      <c r="G194" s="58">
        <v>0</v>
      </c>
      <c r="H194" s="58">
        <v>0</v>
      </c>
      <c r="I194" s="98" t="e">
        <f t="shared" si="3"/>
        <v>#DIV/0!</v>
      </c>
    </row>
    <row r="195" spans="2:9" x14ac:dyDescent="0.25">
      <c r="B195" s="213">
        <v>3114</v>
      </c>
      <c r="C195" s="214"/>
      <c r="D195" s="215"/>
      <c r="E195" s="57" t="s">
        <v>79</v>
      </c>
      <c r="F195" s="58">
        <v>0</v>
      </c>
      <c r="G195" s="58">
        <v>0</v>
      </c>
      <c r="H195" s="58">
        <v>0</v>
      </c>
      <c r="I195" s="98" t="e">
        <f t="shared" si="3"/>
        <v>#DIV/0!</v>
      </c>
    </row>
    <row r="196" spans="2:9" x14ac:dyDescent="0.25">
      <c r="B196" s="226">
        <v>312</v>
      </c>
      <c r="C196" s="227"/>
      <c r="D196" s="228"/>
      <c r="E196" s="56" t="s">
        <v>80</v>
      </c>
      <c r="F196" s="58">
        <v>0</v>
      </c>
      <c r="G196" s="58">
        <v>0</v>
      </c>
      <c r="H196" s="58">
        <v>0</v>
      </c>
      <c r="I196" s="98" t="e">
        <f t="shared" si="3"/>
        <v>#DIV/0!</v>
      </c>
    </row>
    <row r="197" spans="2:9" x14ac:dyDescent="0.25">
      <c r="B197" s="213">
        <v>3121</v>
      </c>
      <c r="C197" s="214"/>
      <c r="D197" s="215"/>
      <c r="E197" s="57" t="s">
        <v>80</v>
      </c>
      <c r="F197" s="58">
        <v>0</v>
      </c>
      <c r="G197" s="58">
        <v>0</v>
      </c>
      <c r="H197" s="58">
        <v>0</v>
      </c>
      <c r="I197" s="98" t="e">
        <f t="shared" si="3"/>
        <v>#DIV/0!</v>
      </c>
    </row>
    <row r="198" spans="2:9" x14ac:dyDescent="0.25">
      <c r="B198" s="226">
        <v>313</v>
      </c>
      <c r="C198" s="227"/>
      <c r="D198" s="228"/>
      <c r="E198" s="56" t="s">
        <v>81</v>
      </c>
      <c r="F198" s="58">
        <v>0</v>
      </c>
      <c r="G198" s="58">
        <v>0</v>
      </c>
      <c r="H198" s="58">
        <v>0</v>
      </c>
      <c r="I198" s="98" t="e">
        <f t="shared" si="3"/>
        <v>#DIV/0!</v>
      </c>
    </row>
    <row r="199" spans="2:9" x14ac:dyDescent="0.25">
      <c r="B199" s="213">
        <v>3132</v>
      </c>
      <c r="C199" s="214"/>
      <c r="D199" s="215"/>
      <c r="E199" s="57" t="s">
        <v>82</v>
      </c>
      <c r="F199" s="58">
        <v>0</v>
      </c>
      <c r="G199" s="58">
        <v>0</v>
      </c>
      <c r="H199" s="58">
        <v>0</v>
      </c>
      <c r="I199" s="98" t="e">
        <f t="shared" si="3"/>
        <v>#DIV/0!</v>
      </c>
    </row>
    <row r="200" spans="2:9" ht="22.5" x14ac:dyDescent="0.25">
      <c r="B200" s="213">
        <v>3133</v>
      </c>
      <c r="C200" s="214"/>
      <c r="D200" s="215"/>
      <c r="E200" s="57" t="s">
        <v>83</v>
      </c>
      <c r="F200" s="58">
        <v>0</v>
      </c>
      <c r="G200" s="58">
        <v>0</v>
      </c>
      <c r="H200" s="58">
        <v>0</v>
      </c>
      <c r="I200" s="98" t="e">
        <f t="shared" si="3"/>
        <v>#DIV/0!</v>
      </c>
    </row>
    <row r="201" spans="2:9" x14ac:dyDescent="0.25">
      <c r="B201" s="222">
        <v>32</v>
      </c>
      <c r="C201" s="223"/>
      <c r="D201" s="224"/>
      <c r="E201" s="55" t="s">
        <v>13</v>
      </c>
      <c r="F201" s="73">
        <v>2870</v>
      </c>
      <c r="G201" s="73">
        <v>2870</v>
      </c>
      <c r="H201" s="99">
        <f>H202+H206+H213+H223+H225</f>
        <v>1602.35</v>
      </c>
      <c r="I201" s="98">
        <f t="shared" si="3"/>
        <v>55.831010452961671</v>
      </c>
    </row>
    <row r="202" spans="2:9" x14ac:dyDescent="0.25">
      <c r="B202" s="226">
        <v>321</v>
      </c>
      <c r="C202" s="227"/>
      <c r="D202" s="228"/>
      <c r="E202" s="56" t="s">
        <v>28</v>
      </c>
      <c r="F202" s="73">
        <v>1310</v>
      </c>
      <c r="G202" s="73">
        <v>1310</v>
      </c>
      <c r="H202" s="99">
        <v>1310</v>
      </c>
      <c r="I202" s="98">
        <f t="shared" si="3"/>
        <v>100</v>
      </c>
    </row>
    <row r="203" spans="2:9" x14ac:dyDescent="0.25">
      <c r="B203" s="213">
        <v>3211</v>
      </c>
      <c r="C203" s="214"/>
      <c r="D203" s="215"/>
      <c r="E203" s="57" t="s">
        <v>29</v>
      </c>
      <c r="F203" s="58">
        <v>1310</v>
      </c>
      <c r="G203" s="58">
        <v>1310</v>
      </c>
      <c r="H203" s="97">
        <v>1310</v>
      </c>
      <c r="I203" s="98">
        <f t="shared" si="3"/>
        <v>100</v>
      </c>
    </row>
    <row r="204" spans="2:9" x14ac:dyDescent="0.25">
      <c r="B204" s="240">
        <v>3212</v>
      </c>
      <c r="C204" s="241"/>
      <c r="D204" s="242"/>
      <c r="E204" s="59" t="s">
        <v>84</v>
      </c>
      <c r="F204" s="58">
        <v>0</v>
      </c>
      <c r="G204" s="58">
        <v>0</v>
      </c>
      <c r="H204" s="97">
        <v>0</v>
      </c>
      <c r="I204" s="98" t="e">
        <f t="shared" si="3"/>
        <v>#DIV/0!</v>
      </c>
    </row>
    <row r="205" spans="2:9" x14ac:dyDescent="0.25">
      <c r="B205" s="240">
        <v>3213</v>
      </c>
      <c r="C205" s="241"/>
      <c r="D205" s="242"/>
      <c r="E205" s="59" t="s">
        <v>85</v>
      </c>
      <c r="F205" s="58">
        <v>0</v>
      </c>
      <c r="G205" s="58">
        <v>0</v>
      </c>
      <c r="H205" s="97">
        <v>0</v>
      </c>
      <c r="I205" s="98" t="e">
        <f t="shared" si="3"/>
        <v>#DIV/0!</v>
      </c>
    </row>
    <row r="206" spans="2:9" x14ac:dyDescent="0.25">
      <c r="B206" s="226">
        <v>322</v>
      </c>
      <c r="C206" s="227"/>
      <c r="D206" s="228"/>
      <c r="E206" s="56" t="s">
        <v>86</v>
      </c>
      <c r="F206" s="73">
        <v>960</v>
      </c>
      <c r="G206" s="73">
        <v>960</v>
      </c>
      <c r="H206" s="99">
        <v>292.35000000000002</v>
      </c>
      <c r="I206" s="98">
        <f t="shared" si="3"/>
        <v>30.453125000000004</v>
      </c>
    </row>
    <row r="207" spans="2:9" x14ac:dyDescent="0.25">
      <c r="B207" s="240">
        <v>3221</v>
      </c>
      <c r="C207" s="241"/>
      <c r="D207" s="242"/>
      <c r="E207" s="59" t="s">
        <v>87</v>
      </c>
      <c r="F207" s="58">
        <v>260</v>
      </c>
      <c r="G207" s="58">
        <v>260</v>
      </c>
      <c r="H207" s="97">
        <v>0</v>
      </c>
      <c r="I207" s="98">
        <f t="shared" si="3"/>
        <v>0</v>
      </c>
    </row>
    <row r="208" spans="2:9" x14ac:dyDescent="0.25">
      <c r="B208" s="240">
        <v>3222</v>
      </c>
      <c r="C208" s="241"/>
      <c r="D208" s="242"/>
      <c r="E208" s="59" t="s">
        <v>88</v>
      </c>
      <c r="F208" s="58">
        <v>400</v>
      </c>
      <c r="G208" s="58">
        <v>400</v>
      </c>
      <c r="H208" s="97">
        <v>0</v>
      </c>
      <c r="I208" s="98">
        <f t="shared" si="3"/>
        <v>0</v>
      </c>
    </row>
    <row r="209" spans="2:9" x14ac:dyDescent="0.25">
      <c r="B209" s="240">
        <v>3223</v>
      </c>
      <c r="C209" s="241"/>
      <c r="D209" s="242"/>
      <c r="E209" s="59" t="s">
        <v>89</v>
      </c>
      <c r="F209" s="58">
        <v>0</v>
      </c>
      <c r="G209" s="58">
        <v>0</v>
      </c>
      <c r="H209" s="97">
        <v>0</v>
      </c>
      <c r="I209" s="98" t="e">
        <f t="shared" si="3"/>
        <v>#DIV/0!</v>
      </c>
    </row>
    <row r="210" spans="2:9" x14ac:dyDescent="0.25">
      <c r="B210" s="240">
        <v>3224</v>
      </c>
      <c r="C210" s="241"/>
      <c r="D210" s="242"/>
      <c r="E210" s="59" t="s">
        <v>90</v>
      </c>
      <c r="F210" s="58">
        <v>200</v>
      </c>
      <c r="G210" s="58">
        <v>200</v>
      </c>
      <c r="H210" s="97">
        <v>211.45</v>
      </c>
      <c r="I210" s="98">
        <f t="shared" si="3"/>
        <v>105.72500000000001</v>
      </c>
    </row>
    <row r="211" spans="2:9" x14ac:dyDescent="0.25">
      <c r="B211" s="240">
        <v>3225</v>
      </c>
      <c r="C211" s="241"/>
      <c r="D211" s="242"/>
      <c r="E211" s="59" t="s">
        <v>91</v>
      </c>
      <c r="F211" s="58">
        <v>100</v>
      </c>
      <c r="G211" s="58">
        <v>100</v>
      </c>
      <c r="H211" s="97">
        <v>80.900000000000006</v>
      </c>
      <c r="I211" s="98">
        <f t="shared" si="3"/>
        <v>80.900000000000006</v>
      </c>
    </row>
    <row r="212" spans="2:9" x14ac:dyDescent="0.25">
      <c r="B212" s="263">
        <v>3226</v>
      </c>
      <c r="C212" s="264"/>
      <c r="D212" s="265"/>
      <c r="E212" s="59" t="s">
        <v>92</v>
      </c>
      <c r="F212" s="58">
        <v>0</v>
      </c>
      <c r="G212" s="58">
        <v>0</v>
      </c>
      <c r="H212" s="97">
        <v>0</v>
      </c>
      <c r="I212" s="98" t="e">
        <f t="shared" ref="I212:I275" si="4">H212/G212*100</f>
        <v>#DIV/0!</v>
      </c>
    </row>
    <row r="213" spans="2:9" x14ac:dyDescent="0.25">
      <c r="B213" s="226">
        <v>323</v>
      </c>
      <c r="C213" s="227"/>
      <c r="D213" s="228"/>
      <c r="E213" s="56" t="s">
        <v>93</v>
      </c>
      <c r="F213" s="73">
        <v>70</v>
      </c>
      <c r="G213" s="73">
        <v>70</v>
      </c>
      <c r="H213" s="99">
        <v>0</v>
      </c>
      <c r="I213" s="98">
        <f t="shared" si="4"/>
        <v>0</v>
      </c>
    </row>
    <row r="214" spans="2:9" x14ac:dyDescent="0.25">
      <c r="B214" s="240">
        <v>3231</v>
      </c>
      <c r="C214" s="241"/>
      <c r="D214" s="242"/>
      <c r="E214" s="59" t="s">
        <v>94</v>
      </c>
      <c r="F214" s="58">
        <v>70</v>
      </c>
      <c r="G214" s="58">
        <v>70</v>
      </c>
      <c r="H214" s="97">
        <v>0</v>
      </c>
      <c r="I214" s="98">
        <f t="shared" si="4"/>
        <v>0</v>
      </c>
    </row>
    <row r="215" spans="2:9" x14ac:dyDescent="0.25">
      <c r="B215" s="240">
        <v>3232</v>
      </c>
      <c r="C215" s="241"/>
      <c r="D215" s="242"/>
      <c r="E215" s="59" t="s">
        <v>95</v>
      </c>
      <c r="F215" s="58">
        <v>0</v>
      </c>
      <c r="G215" s="58">
        <v>0</v>
      </c>
      <c r="H215" s="97">
        <v>0</v>
      </c>
      <c r="I215" s="98" t="e">
        <f t="shared" si="4"/>
        <v>#DIV/0!</v>
      </c>
    </row>
    <row r="216" spans="2:9" x14ac:dyDescent="0.25">
      <c r="B216" s="240">
        <v>3233</v>
      </c>
      <c r="C216" s="241"/>
      <c r="D216" s="242"/>
      <c r="E216" s="59" t="s">
        <v>96</v>
      </c>
      <c r="F216" s="58">
        <v>0</v>
      </c>
      <c r="G216" s="58">
        <v>0</v>
      </c>
      <c r="H216" s="97">
        <v>0</v>
      </c>
      <c r="I216" s="98" t="e">
        <f t="shared" si="4"/>
        <v>#DIV/0!</v>
      </c>
    </row>
    <row r="217" spans="2:9" x14ac:dyDescent="0.25">
      <c r="B217" s="240">
        <v>3234</v>
      </c>
      <c r="C217" s="241"/>
      <c r="D217" s="242"/>
      <c r="E217" s="60" t="s">
        <v>97</v>
      </c>
      <c r="F217" s="58">
        <v>0</v>
      </c>
      <c r="G217" s="58">
        <v>0</v>
      </c>
      <c r="H217" s="97">
        <v>0</v>
      </c>
      <c r="I217" s="98" t="e">
        <f t="shared" si="4"/>
        <v>#DIV/0!</v>
      </c>
    </row>
    <row r="218" spans="2:9" x14ac:dyDescent="0.25">
      <c r="B218" s="240">
        <v>3235</v>
      </c>
      <c r="C218" s="241"/>
      <c r="D218" s="242"/>
      <c r="E218" s="60" t="s">
        <v>98</v>
      </c>
      <c r="F218" s="58">
        <v>0</v>
      </c>
      <c r="G218" s="58">
        <v>0</v>
      </c>
      <c r="H218" s="97">
        <v>0</v>
      </c>
      <c r="I218" s="98" t="e">
        <f t="shared" si="4"/>
        <v>#DIV/0!</v>
      </c>
    </row>
    <row r="219" spans="2:9" x14ac:dyDescent="0.25">
      <c r="B219" s="240">
        <v>3236</v>
      </c>
      <c r="C219" s="241"/>
      <c r="D219" s="242"/>
      <c r="E219" s="60" t="s">
        <v>99</v>
      </c>
      <c r="F219" s="58">
        <v>0</v>
      </c>
      <c r="G219" s="58">
        <v>0</v>
      </c>
      <c r="H219" s="97">
        <v>0</v>
      </c>
      <c r="I219" s="98" t="e">
        <f t="shared" si="4"/>
        <v>#DIV/0!</v>
      </c>
    </row>
    <row r="220" spans="2:9" x14ac:dyDescent="0.25">
      <c r="B220" s="240">
        <v>3237</v>
      </c>
      <c r="C220" s="241"/>
      <c r="D220" s="242"/>
      <c r="E220" s="60" t="s">
        <v>100</v>
      </c>
      <c r="F220" s="58">
        <v>0</v>
      </c>
      <c r="G220" s="58">
        <v>0</v>
      </c>
      <c r="H220" s="97">
        <v>0</v>
      </c>
      <c r="I220" s="98" t="e">
        <f t="shared" si="4"/>
        <v>#DIV/0!</v>
      </c>
    </row>
    <row r="221" spans="2:9" x14ac:dyDescent="0.25">
      <c r="B221" s="240">
        <v>3238</v>
      </c>
      <c r="C221" s="241"/>
      <c r="D221" s="242"/>
      <c r="E221" s="60" t="s">
        <v>101</v>
      </c>
      <c r="F221" s="58">
        <v>0</v>
      </c>
      <c r="G221" s="58">
        <v>0</v>
      </c>
      <c r="H221" s="97">
        <v>0</v>
      </c>
      <c r="I221" s="98" t="e">
        <f t="shared" si="4"/>
        <v>#DIV/0!</v>
      </c>
    </row>
    <row r="222" spans="2:9" x14ac:dyDescent="0.25">
      <c r="B222" s="240">
        <v>3239</v>
      </c>
      <c r="C222" s="241"/>
      <c r="D222" s="242"/>
      <c r="E222" s="60" t="s">
        <v>102</v>
      </c>
      <c r="F222" s="58">
        <v>0</v>
      </c>
      <c r="G222" s="58">
        <v>0</v>
      </c>
      <c r="H222" s="97">
        <v>0</v>
      </c>
      <c r="I222" s="98" t="e">
        <f t="shared" si="4"/>
        <v>#DIV/0!</v>
      </c>
    </row>
    <row r="223" spans="2:9" ht="26.25" x14ac:dyDescent="0.25">
      <c r="B223" s="226">
        <v>324</v>
      </c>
      <c r="C223" s="227"/>
      <c r="D223" s="228"/>
      <c r="E223" s="56" t="s">
        <v>133</v>
      </c>
      <c r="F223" s="73">
        <v>0</v>
      </c>
      <c r="G223" s="73">
        <v>0</v>
      </c>
      <c r="H223" s="99">
        <v>0</v>
      </c>
      <c r="I223" s="98" t="e">
        <f t="shared" si="4"/>
        <v>#DIV/0!</v>
      </c>
    </row>
    <row r="224" spans="2:9" ht="23.25" x14ac:dyDescent="0.25">
      <c r="B224" s="240">
        <v>3241</v>
      </c>
      <c r="C224" s="241"/>
      <c r="D224" s="242"/>
      <c r="E224" s="60" t="s">
        <v>134</v>
      </c>
      <c r="F224" s="58">
        <v>0</v>
      </c>
      <c r="G224" s="58">
        <v>0</v>
      </c>
      <c r="H224" s="97">
        <v>0</v>
      </c>
      <c r="I224" s="98" t="e">
        <f t="shared" si="4"/>
        <v>#DIV/0!</v>
      </c>
    </row>
    <row r="225" spans="2:9" x14ac:dyDescent="0.25">
      <c r="B225" s="226">
        <v>329</v>
      </c>
      <c r="C225" s="227"/>
      <c r="D225" s="228"/>
      <c r="E225" s="56" t="s">
        <v>103</v>
      </c>
      <c r="F225" s="73">
        <v>530</v>
      </c>
      <c r="G225" s="73">
        <v>530</v>
      </c>
      <c r="H225" s="99">
        <v>0</v>
      </c>
      <c r="I225" s="98">
        <f t="shared" si="4"/>
        <v>0</v>
      </c>
    </row>
    <row r="226" spans="2:9" ht="23.25" x14ac:dyDescent="0.25">
      <c r="B226" s="240">
        <v>3291</v>
      </c>
      <c r="C226" s="241"/>
      <c r="D226" s="242"/>
      <c r="E226" s="60" t="s">
        <v>104</v>
      </c>
      <c r="F226" s="58">
        <v>0</v>
      </c>
      <c r="G226" s="58">
        <v>0</v>
      </c>
      <c r="H226" s="97">
        <v>0</v>
      </c>
      <c r="I226" s="98" t="e">
        <f t="shared" si="4"/>
        <v>#DIV/0!</v>
      </c>
    </row>
    <row r="227" spans="2:9" x14ac:dyDescent="0.25">
      <c r="B227" s="240">
        <v>3292</v>
      </c>
      <c r="C227" s="241"/>
      <c r="D227" s="242"/>
      <c r="E227" s="60" t="s">
        <v>105</v>
      </c>
      <c r="F227" s="58">
        <v>0</v>
      </c>
      <c r="G227" s="58">
        <v>0</v>
      </c>
      <c r="H227" s="97">
        <v>0</v>
      </c>
      <c r="I227" s="98" t="e">
        <f t="shared" si="4"/>
        <v>#DIV/0!</v>
      </c>
    </row>
    <row r="228" spans="2:9" x14ac:dyDescent="0.25">
      <c r="B228" s="240">
        <v>3293</v>
      </c>
      <c r="C228" s="241"/>
      <c r="D228" s="242"/>
      <c r="E228" s="60" t="s">
        <v>106</v>
      </c>
      <c r="F228" s="58">
        <v>0</v>
      </c>
      <c r="G228" s="58">
        <v>0</v>
      </c>
      <c r="H228" s="97">
        <v>0</v>
      </c>
      <c r="I228" s="98" t="e">
        <f t="shared" si="4"/>
        <v>#DIV/0!</v>
      </c>
    </row>
    <row r="229" spans="2:9" x14ac:dyDescent="0.25">
      <c r="B229" s="240">
        <v>3294</v>
      </c>
      <c r="C229" s="241"/>
      <c r="D229" s="242"/>
      <c r="E229" s="60" t="s">
        <v>107</v>
      </c>
      <c r="F229" s="58">
        <v>0</v>
      </c>
      <c r="G229" s="58">
        <v>0</v>
      </c>
      <c r="H229" s="97">
        <v>0</v>
      </c>
      <c r="I229" s="98" t="e">
        <f t="shared" si="4"/>
        <v>#DIV/0!</v>
      </c>
    </row>
    <row r="230" spans="2:9" x14ac:dyDescent="0.25">
      <c r="B230" s="240">
        <v>3295</v>
      </c>
      <c r="C230" s="241"/>
      <c r="D230" s="242"/>
      <c r="E230" s="60" t="s">
        <v>108</v>
      </c>
      <c r="F230" s="58">
        <v>0</v>
      </c>
      <c r="G230" s="58">
        <v>0</v>
      </c>
      <c r="H230" s="97">
        <v>0</v>
      </c>
      <c r="I230" s="98" t="e">
        <f t="shared" si="4"/>
        <v>#DIV/0!</v>
      </c>
    </row>
    <row r="231" spans="2:9" x14ac:dyDescent="0.25">
      <c r="B231" s="240">
        <v>3296</v>
      </c>
      <c r="C231" s="241"/>
      <c r="D231" s="242"/>
      <c r="E231" s="60" t="s">
        <v>109</v>
      </c>
      <c r="F231" s="58">
        <v>0</v>
      </c>
      <c r="G231" s="58">
        <v>0</v>
      </c>
      <c r="H231" s="97">
        <v>0</v>
      </c>
      <c r="I231" s="98" t="e">
        <f t="shared" si="4"/>
        <v>#DIV/0!</v>
      </c>
    </row>
    <row r="232" spans="2:9" x14ac:dyDescent="0.25">
      <c r="B232" s="240">
        <v>3299</v>
      </c>
      <c r="C232" s="241"/>
      <c r="D232" s="242"/>
      <c r="E232" s="60" t="s">
        <v>110</v>
      </c>
      <c r="F232" s="58">
        <v>530</v>
      </c>
      <c r="G232" s="58">
        <v>530</v>
      </c>
      <c r="H232" s="97">
        <v>0</v>
      </c>
      <c r="I232" s="98">
        <f t="shared" si="4"/>
        <v>0</v>
      </c>
    </row>
    <row r="233" spans="2:9" x14ac:dyDescent="0.25">
      <c r="B233" s="222">
        <v>34</v>
      </c>
      <c r="C233" s="223"/>
      <c r="D233" s="224"/>
      <c r="E233" s="55" t="s">
        <v>111</v>
      </c>
      <c r="F233" s="73">
        <v>0</v>
      </c>
      <c r="G233" s="73">
        <v>0</v>
      </c>
      <c r="H233" s="97">
        <v>0</v>
      </c>
      <c r="I233" s="98" t="e">
        <f t="shared" si="4"/>
        <v>#DIV/0!</v>
      </c>
    </row>
    <row r="234" spans="2:9" x14ac:dyDescent="0.25">
      <c r="B234" s="226">
        <v>343</v>
      </c>
      <c r="C234" s="227"/>
      <c r="D234" s="228"/>
      <c r="E234" s="56" t="s">
        <v>112</v>
      </c>
      <c r="F234" s="73">
        <v>0</v>
      </c>
      <c r="G234" s="73">
        <v>0</v>
      </c>
      <c r="H234" s="97">
        <v>0</v>
      </c>
      <c r="I234" s="98" t="e">
        <f t="shared" si="4"/>
        <v>#DIV/0!</v>
      </c>
    </row>
    <row r="235" spans="2:9" x14ac:dyDescent="0.25">
      <c r="B235" s="240">
        <v>3431</v>
      </c>
      <c r="C235" s="241"/>
      <c r="D235" s="242"/>
      <c r="E235" s="61" t="s">
        <v>113</v>
      </c>
      <c r="F235" s="58">
        <v>0</v>
      </c>
      <c r="G235" s="58">
        <v>0</v>
      </c>
      <c r="H235" s="97">
        <v>0</v>
      </c>
      <c r="I235" s="98" t="e">
        <f t="shared" si="4"/>
        <v>#DIV/0!</v>
      </c>
    </row>
    <row r="236" spans="2:9" x14ac:dyDescent="0.25">
      <c r="B236" s="240">
        <v>3433</v>
      </c>
      <c r="C236" s="241"/>
      <c r="D236" s="242"/>
      <c r="E236" s="60" t="s">
        <v>114</v>
      </c>
      <c r="F236" s="58">
        <v>0</v>
      </c>
      <c r="G236" s="58">
        <v>0</v>
      </c>
      <c r="H236" s="97">
        <v>0</v>
      </c>
      <c r="I236" s="98" t="e">
        <f t="shared" si="4"/>
        <v>#DIV/0!</v>
      </c>
    </row>
    <row r="237" spans="2:9" ht="26.25" x14ac:dyDescent="0.25">
      <c r="B237" s="222">
        <v>4</v>
      </c>
      <c r="C237" s="223"/>
      <c r="D237" s="224"/>
      <c r="E237" s="55" t="s">
        <v>6</v>
      </c>
      <c r="F237" s="73">
        <v>630</v>
      </c>
      <c r="G237" s="73">
        <v>630</v>
      </c>
      <c r="H237" s="99">
        <v>400</v>
      </c>
      <c r="I237" s="98">
        <f t="shared" si="4"/>
        <v>63.492063492063487</v>
      </c>
    </row>
    <row r="238" spans="2:9" ht="26.25" x14ac:dyDescent="0.25">
      <c r="B238" s="222">
        <v>42</v>
      </c>
      <c r="C238" s="223"/>
      <c r="D238" s="224"/>
      <c r="E238" s="55" t="s">
        <v>117</v>
      </c>
      <c r="F238" s="73">
        <v>630</v>
      </c>
      <c r="G238" s="73">
        <v>630</v>
      </c>
      <c r="H238" s="99">
        <v>400</v>
      </c>
      <c r="I238" s="98">
        <f t="shared" si="4"/>
        <v>63.492063492063487</v>
      </c>
    </row>
    <row r="239" spans="2:9" x14ac:dyDescent="0.25">
      <c r="B239" s="226">
        <v>421</v>
      </c>
      <c r="C239" s="227"/>
      <c r="D239" s="228"/>
      <c r="E239" s="56" t="s">
        <v>118</v>
      </c>
      <c r="F239" s="73">
        <v>0</v>
      </c>
      <c r="G239" s="73">
        <v>0</v>
      </c>
      <c r="H239" s="99">
        <v>0</v>
      </c>
      <c r="I239" s="98" t="e">
        <f t="shared" si="4"/>
        <v>#DIV/0!</v>
      </c>
    </row>
    <row r="240" spans="2:9" x14ac:dyDescent="0.25">
      <c r="B240" s="240">
        <v>4212</v>
      </c>
      <c r="C240" s="241"/>
      <c r="D240" s="242"/>
      <c r="E240" s="63" t="s">
        <v>119</v>
      </c>
      <c r="F240" s="58">
        <v>0</v>
      </c>
      <c r="G240" s="58">
        <v>0</v>
      </c>
      <c r="H240" s="97">
        <v>0</v>
      </c>
      <c r="I240" s="98" t="e">
        <f t="shared" si="4"/>
        <v>#DIV/0!</v>
      </c>
    </row>
    <row r="241" spans="2:9" x14ac:dyDescent="0.25">
      <c r="B241" s="226">
        <v>422</v>
      </c>
      <c r="C241" s="227"/>
      <c r="D241" s="228"/>
      <c r="E241" s="56" t="s">
        <v>120</v>
      </c>
      <c r="F241" s="73">
        <v>630</v>
      </c>
      <c r="G241" s="73">
        <v>630</v>
      </c>
      <c r="H241" s="99">
        <v>400</v>
      </c>
      <c r="I241" s="98">
        <f t="shared" si="4"/>
        <v>63.492063492063487</v>
      </c>
    </row>
    <row r="242" spans="2:9" x14ac:dyDescent="0.25">
      <c r="B242" s="240">
        <v>4221</v>
      </c>
      <c r="C242" s="241"/>
      <c r="D242" s="242"/>
      <c r="E242" s="63" t="s">
        <v>121</v>
      </c>
      <c r="F242" s="58">
        <v>0</v>
      </c>
      <c r="G242" s="58">
        <v>0</v>
      </c>
      <c r="H242" s="97">
        <v>0</v>
      </c>
      <c r="I242" s="98" t="e">
        <f t="shared" si="4"/>
        <v>#DIV/0!</v>
      </c>
    </row>
    <row r="243" spans="2:9" x14ac:dyDescent="0.25">
      <c r="B243" s="240">
        <v>4226</v>
      </c>
      <c r="C243" s="241"/>
      <c r="D243" s="242"/>
      <c r="E243" s="63" t="s">
        <v>122</v>
      </c>
      <c r="F243" s="58">
        <v>0</v>
      </c>
      <c r="G243" s="58">
        <v>0</v>
      </c>
      <c r="H243" s="97">
        <v>0</v>
      </c>
      <c r="I243" s="98" t="e">
        <f t="shared" si="4"/>
        <v>#DIV/0!</v>
      </c>
    </row>
    <row r="244" spans="2:9" x14ac:dyDescent="0.25">
      <c r="B244" s="240">
        <v>4227</v>
      </c>
      <c r="C244" s="241"/>
      <c r="D244" s="242"/>
      <c r="E244" s="60" t="s">
        <v>123</v>
      </c>
      <c r="F244" s="58">
        <v>630</v>
      </c>
      <c r="G244" s="58">
        <v>630</v>
      </c>
      <c r="H244" s="97">
        <v>400</v>
      </c>
      <c r="I244" s="98">
        <f t="shared" si="4"/>
        <v>63.492063492063487</v>
      </c>
    </row>
    <row r="245" spans="2:9" ht="26.25" x14ac:dyDescent="0.25">
      <c r="B245" s="226">
        <v>424</v>
      </c>
      <c r="C245" s="227"/>
      <c r="D245" s="228"/>
      <c r="E245" s="56" t="s">
        <v>124</v>
      </c>
      <c r="F245" s="73">
        <v>0</v>
      </c>
      <c r="G245" s="73">
        <v>0</v>
      </c>
      <c r="H245" s="99">
        <v>0</v>
      </c>
      <c r="I245" s="98" t="e">
        <f t="shared" si="4"/>
        <v>#DIV/0!</v>
      </c>
    </row>
    <row r="246" spans="2:9" x14ac:dyDescent="0.25">
      <c r="B246" s="240">
        <v>4241</v>
      </c>
      <c r="C246" s="241"/>
      <c r="D246" s="242"/>
      <c r="E246" s="60" t="s">
        <v>125</v>
      </c>
      <c r="F246" s="58">
        <v>0</v>
      </c>
      <c r="G246" s="58">
        <v>0</v>
      </c>
      <c r="H246" s="97">
        <v>0</v>
      </c>
      <c r="I246" s="98" t="e">
        <f t="shared" si="4"/>
        <v>#DIV/0!</v>
      </c>
    </row>
    <row r="247" spans="2:9" x14ac:dyDescent="0.25">
      <c r="B247" s="246"/>
      <c r="C247" s="247"/>
      <c r="D247" s="248"/>
      <c r="E247" s="54" t="s">
        <v>135</v>
      </c>
      <c r="F247" s="73">
        <v>41680</v>
      </c>
      <c r="G247" s="73">
        <v>41680</v>
      </c>
      <c r="H247" s="99">
        <f>H248+H295</f>
        <v>29905.350000000002</v>
      </c>
      <c r="I247" s="98">
        <f t="shared" si="4"/>
        <v>71.74988003838773</v>
      </c>
    </row>
    <row r="248" spans="2:9" x14ac:dyDescent="0.25">
      <c r="B248" s="222">
        <v>3</v>
      </c>
      <c r="C248" s="223"/>
      <c r="D248" s="224"/>
      <c r="E248" s="55" t="s">
        <v>4</v>
      </c>
      <c r="F248" s="73">
        <v>35390</v>
      </c>
      <c r="G248" s="73">
        <v>35390</v>
      </c>
      <c r="H248" s="99">
        <f>H249+H259+H291</f>
        <v>29806.760000000002</v>
      </c>
      <c r="I248" s="98">
        <f t="shared" si="4"/>
        <v>84.223679005368751</v>
      </c>
    </row>
    <row r="249" spans="2:9" x14ac:dyDescent="0.25">
      <c r="B249" s="222">
        <v>31</v>
      </c>
      <c r="C249" s="223"/>
      <c r="D249" s="224"/>
      <c r="E249" s="55" t="s">
        <v>5</v>
      </c>
      <c r="F249" s="73">
        <v>50</v>
      </c>
      <c r="G249" s="73">
        <v>50</v>
      </c>
      <c r="H249" s="73">
        <v>0</v>
      </c>
      <c r="I249" s="98">
        <f t="shared" si="4"/>
        <v>0</v>
      </c>
    </row>
    <row r="250" spans="2:9" x14ac:dyDescent="0.25">
      <c r="B250" s="226">
        <v>311</v>
      </c>
      <c r="C250" s="227"/>
      <c r="D250" s="228"/>
      <c r="E250" s="56" t="s">
        <v>26</v>
      </c>
      <c r="F250" s="73">
        <v>0</v>
      </c>
      <c r="G250" s="73">
        <v>0</v>
      </c>
      <c r="H250" s="73">
        <v>0</v>
      </c>
      <c r="I250" s="98" t="e">
        <f t="shared" si="4"/>
        <v>#DIV/0!</v>
      </c>
    </row>
    <row r="251" spans="2:9" x14ac:dyDescent="0.25">
      <c r="B251" s="213">
        <v>3111</v>
      </c>
      <c r="C251" s="214"/>
      <c r="D251" s="215"/>
      <c r="E251" s="57" t="s">
        <v>77</v>
      </c>
      <c r="F251" s="58">
        <v>0</v>
      </c>
      <c r="G251" s="58">
        <v>0</v>
      </c>
      <c r="H251" s="58">
        <v>0</v>
      </c>
      <c r="I251" s="98" t="e">
        <f t="shared" si="4"/>
        <v>#DIV/0!</v>
      </c>
    </row>
    <row r="252" spans="2:9" x14ac:dyDescent="0.25">
      <c r="B252" s="213">
        <v>3113</v>
      </c>
      <c r="C252" s="214"/>
      <c r="D252" s="215"/>
      <c r="E252" s="57" t="s">
        <v>78</v>
      </c>
      <c r="F252" s="58">
        <v>0</v>
      </c>
      <c r="G252" s="58">
        <v>0</v>
      </c>
      <c r="H252" s="58">
        <v>0</v>
      </c>
      <c r="I252" s="98" t="e">
        <f t="shared" si="4"/>
        <v>#DIV/0!</v>
      </c>
    </row>
    <row r="253" spans="2:9" x14ac:dyDescent="0.25">
      <c r="B253" s="213">
        <v>3114</v>
      </c>
      <c r="C253" s="214"/>
      <c r="D253" s="215"/>
      <c r="E253" s="57" t="s">
        <v>79</v>
      </c>
      <c r="F253" s="58">
        <v>0</v>
      </c>
      <c r="G253" s="58">
        <v>0</v>
      </c>
      <c r="H253" s="58">
        <v>0</v>
      </c>
      <c r="I253" s="98" t="e">
        <f t="shared" si="4"/>
        <v>#DIV/0!</v>
      </c>
    </row>
    <row r="254" spans="2:9" x14ac:dyDescent="0.25">
      <c r="B254" s="226">
        <v>312</v>
      </c>
      <c r="C254" s="227"/>
      <c r="D254" s="228"/>
      <c r="E254" s="56" t="s">
        <v>80</v>
      </c>
      <c r="F254" s="73">
        <v>50</v>
      </c>
      <c r="G254" s="73">
        <v>50</v>
      </c>
      <c r="H254" s="73">
        <v>0</v>
      </c>
      <c r="I254" s="98">
        <f t="shared" si="4"/>
        <v>0</v>
      </c>
    </row>
    <row r="255" spans="2:9" x14ac:dyDescent="0.25">
      <c r="B255" s="213">
        <v>3121</v>
      </c>
      <c r="C255" s="214"/>
      <c r="D255" s="215"/>
      <c r="E255" s="57" t="s">
        <v>80</v>
      </c>
      <c r="F255" s="58">
        <v>50</v>
      </c>
      <c r="G255" s="58">
        <v>50</v>
      </c>
      <c r="H255" s="58">
        <v>0</v>
      </c>
      <c r="I255" s="98">
        <f t="shared" si="4"/>
        <v>0</v>
      </c>
    </row>
    <row r="256" spans="2:9" x14ac:dyDescent="0.25">
      <c r="B256" s="226">
        <v>313</v>
      </c>
      <c r="C256" s="227"/>
      <c r="D256" s="228"/>
      <c r="E256" s="56" t="s">
        <v>81</v>
      </c>
      <c r="F256" s="73">
        <v>0</v>
      </c>
      <c r="G256" s="73">
        <v>0</v>
      </c>
      <c r="H256" s="73">
        <v>0</v>
      </c>
      <c r="I256" s="98" t="e">
        <f t="shared" si="4"/>
        <v>#DIV/0!</v>
      </c>
    </row>
    <row r="257" spans="2:9" x14ac:dyDescent="0.25">
      <c r="B257" s="213">
        <v>3132</v>
      </c>
      <c r="C257" s="214"/>
      <c r="D257" s="215"/>
      <c r="E257" s="57" t="s">
        <v>82</v>
      </c>
      <c r="F257" s="58">
        <v>0</v>
      </c>
      <c r="G257" s="58">
        <v>0</v>
      </c>
      <c r="H257" s="58">
        <v>0</v>
      </c>
      <c r="I257" s="98" t="e">
        <f t="shared" si="4"/>
        <v>#DIV/0!</v>
      </c>
    </row>
    <row r="258" spans="2:9" ht="22.5" x14ac:dyDescent="0.25">
      <c r="B258" s="213">
        <v>3133</v>
      </c>
      <c r="C258" s="214"/>
      <c r="D258" s="215"/>
      <c r="E258" s="57" t="s">
        <v>83</v>
      </c>
      <c r="F258" s="58">
        <v>0</v>
      </c>
      <c r="G258" s="58">
        <v>0</v>
      </c>
      <c r="H258" s="58">
        <v>0</v>
      </c>
      <c r="I258" s="98" t="e">
        <f t="shared" si="4"/>
        <v>#DIV/0!</v>
      </c>
    </row>
    <row r="259" spans="2:9" x14ac:dyDescent="0.25">
      <c r="B259" s="222">
        <v>32</v>
      </c>
      <c r="C259" s="223"/>
      <c r="D259" s="224"/>
      <c r="E259" s="55" t="s">
        <v>13</v>
      </c>
      <c r="F259" s="73">
        <v>35110</v>
      </c>
      <c r="G259" s="73">
        <v>35110</v>
      </c>
      <c r="H259" s="99">
        <f>H260+H264+H271+H281+H283</f>
        <v>29518.06</v>
      </c>
      <c r="I259" s="98">
        <f t="shared" si="4"/>
        <v>84.073084591284541</v>
      </c>
    </row>
    <row r="260" spans="2:9" x14ac:dyDescent="0.25">
      <c r="B260" s="226">
        <v>321</v>
      </c>
      <c r="C260" s="227"/>
      <c r="D260" s="228"/>
      <c r="E260" s="56" t="s">
        <v>28</v>
      </c>
      <c r="F260" s="73">
        <v>2000</v>
      </c>
      <c r="G260" s="73">
        <v>2000</v>
      </c>
      <c r="H260" s="99">
        <f>H261+H262+H263</f>
        <v>2845.0299999999997</v>
      </c>
      <c r="I260" s="98">
        <f t="shared" si="4"/>
        <v>142.25149999999999</v>
      </c>
    </row>
    <row r="261" spans="2:9" x14ac:dyDescent="0.25">
      <c r="B261" s="213">
        <v>3211</v>
      </c>
      <c r="C261" s="214"/>
      <c r="D261" s="215"/>
      <c r="E261" s="57" t="s">
        <v>29</v>
      </c>
      <c r="F261" s="58">
        <v>1500</v>
      </c>
      <c r="G261" s="58">
        <v>1500</v>
      </c>
      <c r="H261" s="97">
        <v>247.74</v>
      </c>
      <c r="I261" s="98">
        <f t="shared" si="4"/>
        <v>16.516000000000002</v>
      </c>
    </row>
    <row r="262" spans="2:9" x14ac:dyDescent="0.25">
      <c r="B262" s="240">
        <v>3212</v>
      </c>
      <c r="C262" s="241"/>
      <c r="D262" s="242"/>
      <c r="E262" s="59" t="s">
        <v>84</v>
      </c>
      <c r="F262" s="58">
        <v>0</v>
      </c>
      <c r="G262" s="58">
        <v>0</v>
      </c>
      <c r="H262" s="97">
        <v>2409.79</v>
      </c>
      <c r="I262" s="98" t="e">
        <f t="shared" si="4"/>
        <v>#DIV/0!</v>
      </c>
    </row>
    <row r="263" spans="2:9" x14ac:dyDescent="0.25">
      <c r="B263" s="240">
        <v>3213</v>
      </c>
      <c r="C263" s="241"/>
      <c r="D263" s="242"/>
      <c r="E263" s="59" t="s">
        <v>85</v>
      </c>
      <c r="F263" s="58">
        <v>500</v>
      </c>
      <c r="G263" s="58">
        <v>500</v>
      </c>
      <c r="H263" s="97">
        <v>187.5</v>
      </c>
      <c r="I263" s="98">
        <f t="shared" si="4"/>
        <v>37.5</v>
      </c>
    </row>
    <row r="264" spans="2:9" x14ac:dyDescent="0.25">
      <c r="B264" s="226">
        <v>322</v>
      </c>
      <c r="C264" s="227"/>
      <c r="D264" s="228"/>
      <c r="E264" s="56" t="s">
        <v>86</v>
      </c>
      <c r="F264" s="73">
        <v>4150</v>
      </c>
      <c r="G264" s="73">
        <v>4150</v>
      </c>
      <c r="H264" s="99">
        <v>1123.6400000000001</v>
      </c>
      <c r="I264" s="98">
        <f t="shared" si="4"/>
        <v>27.075662650602411</v>
      </c>
    </row>
    <row r="265" spans="2:9" x14ac:dyDescent="0.25">
      <c r="B265" s="240">
        <v>3221</v>
      </c>
      <c r="C265" s="241"/>
      <c r="D265" s="242"/>
      <c r="E265" s="59" t="s">
        <v>87</v>
      </c>
      <c r="F265" s="58">
        <v>1000</v>
      </c>
      <c r="G265" s="58">
        <v>1000</v>
      </c>
      <c r="H265" s="97">
        <v>0</v>
      </c>
      <c r="I265" s="98">
        <f t="shared" si="4"/>
        <v>0</v>
      </c>
    </row>
    <row r="266" spans="2:9" x14ac:dyDescent="0.25">
      <c r="B266" s="240">
        <v>3222</v>
      </c>
      <c r="C266" s="241"/>
      <c r="D266" s="242"/>
      <c r="E266" s="59" t="s">
        <v>88</v>
      </c>
      <c r="F266" s="58">
        <v>2650</v>
      </c>
      <c r="G266" s="58">
        <v>2650</v>
      </c>
      <c r="H266" s="97">
        <v>346.89</v>
      </c>
      <c r="I266" s="98">
        <f t="shared" si="4"/>
        <v>13.090188679245282</v>
      </c>
    </row>
    <row r="267" spans="2:9" x14ac:dyDescent="0.25">
      <c r="B267" s="240">
        <v>3223</v>
      </c>
      <c r="C267" s="241"/>
      <c r="D267" s="242"/>
      <c r="E267" s="59" t="s">
        <v>89</v>
      </c>
      <c r="F267" s="58">
        <v>0</v>
      </c>
      <c r="G267" s="58">
        <v>0</v>
      </c>
      <c r="H267" s="97">
        <v>0</v>
      </c>
      <c r="I267" s="98" t="e">
        <f t="shared" si="4"/>
        <v>#DIV/0!</v>
      </c>
    </row>
    <row r="268" spans="2:9" x14ac:dyDescent="0.25">
      <c r="B268" s="240">
        <v>3224</v>
      </c>
      <c r="C268" s="241"/>
      <c r="D268" s="242"/>
      <c r="E268" s="59" t="s">
        <v>90</v>
      </c>
      <c r="F268" s="58">
        <v>0</v>
      </c>
      <c r="G268" s="58">
        <v>0</v>
      </c>
      <c r="H268" s="97">
        <v>0</v>
      </c>
      <c r="I268" s="98" t="e">
        <f t="shared" si="4"/>
        <v>#DIV/0!</v>
      </c>
    </row>
    <row r="269" spans="2:9" x14ac:dyDescent="0.25">
      <c r="B269" s="240">
        <v>3225</v>
      </c>
      <c r="C269" s="241"/>
      <c r="D269" s="242"/>
      <c r="E269" s="59" t="s">
        <v>91</v>
      </c>
      <c r="F269" s="58">
        <v>500</v>
      </c>
      <c r="G269" s="58">
        <v>500</v>
      </c>
      <c r="H269" s="97">
        <v>776.75</v>
      </c>
      <c r="I269" s="98">
        <f t="shared" si="4"/>
        <v>155.35000000000002</v>
      </c>
    </row>
    <row r="270" spans="2:9" x14ac:dyDescent="0.25">
      <c r="B270" s="240">
        <v>3227</v>
      </c>
      <c r="C270" s="241"/>
      <c r="D270" s="242"/>
      <c r="E270" s="59" t="s">
        <v>92</v>
      </c>
      <c r="F270" s="58">
        <v>0</v>
      </c>
      <c r="G270" s="58">
        <v>0</v>
      </c>
      <c r="H270" s="97">
        <v>0</v>
      </c>
      <c r="I270" s="98" t="e">
        <f t="shared" si="4"/>
        <v>#DIV/0!</v>
      </c>
    </row>
    <row r="271" spans="2:9" x14ac:dyDescent="0.25">
      <c r="B271" s="226">
        <v>323</v>
      </c>
      <c r="C271" s="227"/>
      <c r="D271" s="228"/>
      <c r="E271" s="56" t="s">
        <v>93</v>
      </c>
      <c r="F271" s="73">
        <v>26426.73</v>
      </c>
      <c r="G271" s="73">
        <v>26426.73</v>
      </c>
      <c r="H271" s="99">
        <v>24494.98</v>
      </c>
      <c r="I271" s="98">
        <f t="shared" si="4"/>
        <v>92.69016635807759</v>
      </c>
    </row>
    <row r="272" spans="2:9" x14ac:dyDescent="0.25">
      <c r="B272" s="240">
        <v>3231</v>
      </c>
      <c r="C272" s="241"/>
      <c r="D272" s="242"/>
      <c r="E272" s="59" t="s">
        <v>94</v>
      </c>
      <c r="F272" s="58">
        <v>450</v>
      </c>
      <c r="G272" s="58">
        <v>450</v>
      </c>
      <c r="H272" s="97">
        <v>10.16</v>
      </c>
      <c r="I272" s="98">
        <f t="shared" si="4"/>
        <v>2.2577777777777777</v>
      </c>
    </row>
    <row r="273" spans="2:9" x14ac:dyDescent="0.25">
      <c r="B273" s="240">
        <v>3232</v>
      </c>
      <c r="C273" s="241"/>
      <c r="D273" s="242"/>
      <c r="E273" s="59" t="s">
        <v>95</v>
      </c>
      <c r="F273" s="58">
        <v>990</v>
      </c>
      <c r="G273" s="58">
        <v>990</v>
      </c>
      <c r="H273" s="97">
        <v>0</v>
      </c>
      <c r="I273" s="98">
        <f t="shared" si="4"/>
        <v>0</v>
      </c>
    </row>
    <row r="274" spans="2:9" x14ac:dyDescent="0.25">
      <c r="B274" s="240">
        <v>3233</v>
      </c>
      <c r="C274" s="241"/>
      <c r="D274" s="242"/>
      <c r="E274" s="59" t="s">
        <v>96</v>
      </c>
      <c r="F274" s="58">
        <v>370</v>
      </c>
      <c r="G274" s="58">
        <v>370</v>
      </c>
      <c r="H274" s="97">
        <v>0</v>
      </c>
      <c r="I274" s="98">
        <f t="shared" si="4"/>
        <v>0</v>
      </c>
    </row>
    <row r="275" spans="2:9" x14ac:dyDescent="0.25">
      <c r="B275" s="240">
        <v>3234</v>
      </c>
      <c r="C275" s="241"/>
      <c r="D275" s="242"/>
      <c r="E275" s="60" t="s">
        <v>97</v>
      </c>
      <c r="F275" s="58">
        <v>0</v>
      </c>
      <c r="G275" s="58">
        <v>0</v>
      </c>
      <c r="H275" s="97">
        <v>0</v>
      </c>
      <c r="I275" s="98" t="e">
        <f t="shared" si="4"/>
        <v>#DIV/0!</v>
      </c>
    </row>
    <row r="276" spans="2:9" x14ac:dyDescent="0.25">
      <c r="B276" s="240">
        <v>3235</v>
      </c>
      <c r="C276" s="241"/>
      <c r="D276" s="242"/>
      <c r="E276" s="60" t="s">
        <v>98</v>
      </c>
      <c r="F276" s="58">
        <v>0</v>
      </c>
      <c r="G276" s="58">
        <v>0</v>
      </c>
      <c r="H276" s="97">
        <v>0</v>
      </c>
      <c r="I276" s="98" t="e">
        <f t="shared" ref="I276:I339" si="5">H276/G276*100</f>
        <v>#DIV/0!</v>
      </c>
    </row>
    <row r="277" spans="2:9" x14ac:dyDescent="0.25">
      <c r="B277" s="240">
        <v>3236</v>
      </c>
      <c r="C277" s="241"/>
      <c r="D277" s="242"/>
      <c r="E277" s="60" t="s">
        <v>99</v>
      </c>
      <c r="F277" s="58">
        <v>0</v>
      </c>
      <c r="G277" s="58">
        <v>0</v>
      </c>
      <c r="H277" s="97">
        <v>0</v>
      </c>
      <c r="I277" s="98" t="e">
        <f t="shared" si="5"/>
        <v>#DIV/0!</v>
      </c>
    </row>
    <row r="278" spans="2:9" x14ac:dyDescent="0.25">
      <c r="B278" s="240">
        <v>3237</v>
      </c>
      <c r="C278" s="241"/>
      <c r="D278" s="242"/>
      <c r="E278" s="60" t="s">
        <v>100</v>
      </c>
      <c r="F278" s="58">
        <v>14066.73</v>
      </c>
      <c r="G278" s="58">
        <v>14066.73</v>
      </c>
      <c r="H278" s="97">
        <f>23572.96+342.42</f>
        <v>23915.379999999997</v>
      </c>
      <c r="I278" s="98">
        <f t="shared" si="5"/>
        <v>170.01378429812755</v>
      </c>
    </row>
    <row r="279" spans="2:9" x14ac:dyDescent="0.25">
      <c r="B279" s="240">
        <v>3238</v>
      </c>
      <c r="C279" s="241"/>
      <c r="D279" s="242"/>
      <c r="E279" s="60" t="s">
        <v>101</v>
      </c>
      <c r="F279" s="58">
        <v>0</v>
      </c>
      <c r="G279" s="58">
        <v>0</v>
      </c>
      <c r="H279" s="97">
        <v>0</v>
      </c>
      <c r="I279" s="98" t="e">
        <f t="shared" si="5"/>
        <v>#DIV/0!</v>
      </c>
    </row>
    <row r="280" spans="2:9" x14ac:dyDescent="0.25">
      <c r="B280" s="240">
        <v>3239</v>
      </c>
      <c r="C280" s="241"/>
      <c r="D280" s="242"/>
      <c r="E280" s="60" t="s">
        <v>102</v>
      </c>
      <c r="F280" s="58">
        <v>10550</v>
      </c>
      <c r="G280" s="58">
        <v>10550</v>
      </c>
      <c r="H280" s="97">
        <f>99.44+470</f>
        <v>569.44000000000005</v>
      </c>
      <c r="I280" s="98">
        <f t="shared" si="5"/>
        <v>5.3975355450236977</v>
      </c>
    </row>
    <row r="281" spans="2:9" ht="26.25" x14ac:dyDescent="0.25">
      <c r="B281" s="226">
        <v>324</v>
      </c>
      <c r="C281" s="227"/>
      <c r="D281" s="228"/>
      <c r="E281" s="56" t="s">
        <v>133</v>
      </c>
      <c r="F281" s="73">
        <v>0</v>
      </c>
      <c r="G281" s="73">
        <v>0</v>
      </c>
      <c r="H281" s="99">
        <v>0</v>
      </c>
      <c r="I281" s="98" t="e">
        <f t="shared" si="5"/>
        <v>#DIV/0!</v>
      </c>
    </row>
    <row r="282" spans="2:9" ht="23.25" x14ac:dyDescent="0.25">
      <c r="B282" s="240">
        <v>3241</v>
      </c>
      <c r="C282" s="241"/>
      <c r="D282" s="242"/>
      <c r="E282" s="60" t="s">
        <v>134</v>
      </c>
      <c r="F282" s="58">
        <v>0</v>
      </c>
      <c r="G282" s="58">
        <v>0</v>
      </c>
      <c r="H282" s="97">
        <v>0</v>
      </c>
      <c r="I282" s="98" t="e">
        <f t="shared" si="5"/>
        <v>#DIV/0!</v>
      </c>
    </row>
    <row r="283" spans="2:9" x14ac:dyDescent="0.25">
      <c r="B283" s="226">
        <v>329</v>
      </c>
      <c r="C283" s="227"/>
      <c r="D283" s="228"/>
      <c r="E283" s="56" t="s">
        <v>103</v>
      </c>
      <c r="F283" s="73">
        <v>2533.27</v>
      </c>
      <c r="G283" s="73">
        <v>2533.27</v>
      </c>
      <c r="H283" s="99">
        <v>1054.4100000000001</v>
      </c>
      <c r="I283" s="98">
        <f t="shared" si="5"/>
        <v>41.622487930619322</v>
      </c>
    </row>
    <row r="284" spans="2:9" ht="23.25" x14ac:dyDescent="0.25">
      <c r="B284" s="240">
        <v>3291</v>
      </c>
      <c r="C284" s="241"/>
      <c r="D284" s="242"/>
      <c r="E284" s="60" t="s">
        <v>104</v>
      </c>
      <c r="F284" s="58">
        <v>0</v>
      </c>
      <c r="G284" s="58">
        <v>0</v>
      </c>
      <c r="H284" s="97">
        <v>0</v>
      </c>
      <c r="I284" s="98" t="e">
        <f t="shared" si="5"/>
        <v>#DIV/0!</v>
      </c>
    </row>
    <row r="285" spans="2:9" x14ac:dyDescent="0.25">
      <c r="B285" s="240">
        <v>3292</v>
      </c>
      <c r="C285" s="241"/>
      <c r="D285" s="242"/>
      <c r="E285" s="60" t="s">
        <v>105</v>
      </c>
      <c r="F285" s="58">
        <v>0</v>
      </c>
      <c r="G285" s="58">
        <v>0</v>
      </c>
      <c r="H285" s="97">
        <v>0</v>
      </c>
      <c r="I285" s="98" t="e">
        <f t="shared" si="5"/>
        <v>#DIV/0!</v>
      </c>
    </row>
    <row r="286" spans="2:9" x14ac:dyDescent="0.25">
      <c r="B286" s="240">
        <v>3293</v>
      </c>
      <c r="C286" s="241"/>
      <c r="D286" s="242"/>
      <c r="E286" s="60" t="s">
        <v>106</v>
      </c>
      <c r="F286" s="58">
        <v>170</v>
      </c>
      <c r="G286" s="58">
        <v>170</v>
      </c>
      <c r="H286" s="97">
        <v>0</v>
      </c>
      <c r="I286" s="98">
        <f t="shared" si="5"/>
        <v>0</v>
      </c>
    </row>
    <row r="287" spans="2:9" x14ac:dyDescent="0.25">
      <c r="B287" s="240">
        <v>3294</v>
      </c>
      <c r="C287" s="241"/>
      <c r="D287" s="242"/>
      <c r="E287" s="60" t="s">
        <v>107</v>
      </c>
      <c r="F287" s="58">
        <v>13.27</v>
      </c>
      <c r="G287" s="58">
        <v>13.27</v>
      </c>
      <c r="H287" s="97">
        <v>13.27</v>
      </c>
      <c r="I287" s="98">
        <f t="shared" si="5"/>
        <v>100</v>
      </c>
    </row>
    <row r="288" spans="2:9" x14ac:dyDescent="0.25">
      <c r="B288" s="240">
        <v>3295</v>
      </c>
      <c r="C288" s="241"/>
      <c r="D288" s="242"/>
      <c r="E288" s="60" t="s">
        <v>108</v>
      </c>
      <c r="F288" s="58">
        <v>0</v>
      </c>
      <c r="G288" s="58">
        <v>0</v>
      </c>
      <c r="H288" s="97">
        <v>3.99</v>
      </c>
      <c r="I288" s="98" t="e">
        <f t="shared" si="5"/>
        <v>#DIV/0!</v>
      </c>
    </row>
    <row r="289" spans="2:9" x14ac:dyDescent="0.25">
      <c r="B289" s="240">
        <v>3296</v>
      </c>
      <c r="C289" s="241"/>
      <c r="D289" s="242"/>
      <c r="E289" s="60" t="s">
        <v>109</v>
      </c>
      <c r="F289" s="58">
        <v>0</v>
      </c>
      <c r="G289" s="58">
        <v>0</v>
      </c>
      <c r="H289" s="97">
        <v>0</v>
      </c>
      <c r="I289" s="98" t="e">
        <f t="shared" si="5"/>
        <v>#DIV/0!</v>
      </c>
    </row>
    <row r="290" spans="2:9" x14ac:dyDescent="0.25">
      <c r="B290" s="240">
        <v>3299</v>
      </c>
      <c r="C290" s="241"/>
      <c r="D290" s="242"/>
      <c r="E290" s="60" t="s">
        <v>110</v>
      </c>
      <c r="F290" s="58">
        <v>2350</v>
      </c>
      <c r="G290" s="58">
        <v>2350</v>
      </c>
      <c r="H290" s="97">
        <f>48.7+988.45</f>
        <v>1037.1500000000001</v>
      </c>
      <c r="I290" s="98">
        <f t="shared" si="5"/>
        <v>44.134042553191492</v>
      </c>
    </row>
    <row r="291" spans="2:9" x14ac:dyDescent="0.25">
      <c r="B291" s="222">
        <v>34</v>
      </c>
      <c r="C291" s="223"/>
      <c r="D291" s="224"/>
      <c r="E291" s="55" t="s">
        <v>111</v>
      </c>
      <c r="F291" s="73">
        <v>230</v>
      </c>
      <c r="G291" s="73">
        <v>230</v>
      </c>
      <c r="H291" s="99">
        <v>288.7</v>
      </c>
      <c r="I291" s="98">
        <f t="shared" si="5"/>
        <v>125.52173913043478</v>
      </c>
    </row>
    <row r="292" spans="2:9" x14ac:dyDescent="0.25">
      <c r="B292" s="226">
        <v>343</v>
      </c>
      <c r="C292" s="227"/>
      <c r="D292" s="228"/>
      <c r="E292" s="56" t="s">
        <v>112</v>
      </c>
      <c r="F292" s="73">
        <v>230</v>
      </c>
      <c r="G292" s="73">
        <v>230</v>
      </c>
      <c r="H292" s="99">
        <v>288.7</v>
      </c>
      <c r="I292" s="98">
        <f t="shared" si="5"/>
        <v>125.52173913043478</v>
      </c>
    </row>
    <row r="293" spans="2:9" x14ac:dyDescent="0.25">
      <c r="B293" s="240">
        <v>3431</v>
      </c>
      <c r="C293" s="241"/>
      <c r="D293" s="242"/>
      <c r="E293" s="61" t="s">
        <v>113</v>
      </c>
      <c r="F293" s="58">
        <v>230</v>
      </c>
      <c r="G293" s="58">
        <v>230</v>
      </c>
      <c r="H293" s="97">
        <f>210.7+78</f>
        <v>288.7</v>
      </c>
      <c r="I293" s="98">
        <f t="shared" si="5"/>
        <v>125.52173913043478</v>
      </c>
    </row>
    <row r="294" spans="2:9" x14ac:dyDescent="0.25">
      <c r="B294" s="240">
        <v>3433</v>
      </c>
      <c r="C294" s="241"/>
      <c r="D294" s="242"/>
      <c r="E294" s="60" t="s">
        <v>114</v>
      </c>
      <c r="F294" s="58">
        <v>0</v>
      </c>
      <c r="G294" s="58">
        <v>0</v>
      </c>
      <c r="H294" s="97">
        <v>0</v>
      </c>
      <c r="I294" s="98" t="e">
        <f t="shared" si="5"/>
        <v>#DIV/0!</v>
      </c>
    </row>
    <row r="295" spans="2:9" ht="26.25" x14ac:dyDescent="0.25">
      <c r="B295" s="222">
        <v>4</v>
      </c>
      <c r="C295" s="223"/>
      <c r="D295" s="224"/>
      <c r="E295" s="55" t="s">
        <v>6</v>
      </c>
      <c r="F295" s="73">
        <v>6290</v>
      </c>
      <c r="G295" s="73">
        <v>6290</v>
      </c>
      <c r="H295" s="99">
        <f>H296</f>
        <v>98.59</v>
      </c>
      <c r="I295" s="98">
        <f t="shared" si="5"/>
        <v>1.5674085850556438</v>
      </c>
    </row>
    <row r="296" spans="2:9" ht="26.25" x14ac:dyDescent="0.25">
      <c r="B296" s="222">
        <v>42</v>
      </c>
      <c r="C296" s="223"/>
      <c r="D296" s="224"/>
      <c r="E296" s="55" t="s">
        <v>117</v>
      </c>
      <c r="F296" s="73">
        <v>6290</v>
      </c>
      <c r="G296" s="73">
        <v>6290</v>
      </c>
      <c r="H296" s="99">
        <f>H299+H303</f>
        <v>98.59</v>
      </c>
      <c r="I296" s="98">
        <f t="shared" si="5"/>
        <v>1.5674085850556438</v>
      </c>
    </row>
    <row r="297" spans="2:9" x14ac:dyDescent="0.25">
      <c r="B297" s="226">
        <v>421</v>
      </c>
      <c r="C297" s="227"/>
      <c r="D297" s="228"/>
      <c r="E297" s="56" t="s">
        <v>118</v>
      </c>
      <c r="F297" s="73">
        <v>0</v>
      </c>
      <c r="G297" s="73">
        <v>0</v>
      </c>
      <c r="H297" s="99">
        <v>0</v>
      </c>
      <c r="I297" s="98" t="e">
        <f t="shared" si="5"/>
        <v>#DIV/0!</v>
      </c>
    </row>
    <row r="298" spans="2:9" x14ac:dyDescent="0.25">
      <c r="B298" s="240">
        <v>4212</v>
      </c>
      <c r="C298" s="241"/>
      <c r="D298" s="242"/>
      <c r="E298" s="63" t="s">
        <v>119</v>
      </c>
      <c r="F298" s="58">
        <v>0</v>
      </c>
      <c r="G298" s="58">
        <v>0</v>
      </c>
      <c r="H298" s="97">
        <v>0</v>
      </c>
      <c r="I298" s="98" t="e">
        <f t="shared" si="5"/>
        <v>#DIV/0!</v>
      </c>
    </row>
    <row r="299" spans="2:9" x14ac:dyDescent="0.25">
      <c r="B299" s="226">
        <v>422</v>
      </c>
      <c r="C299" s="227"/>
      <c r="D299" s="228"/>
      <c r="E299" s="56" t="s">
        <v>120</v>
      </c>
      <c r="F299" s="73">
        <v>5890</v>
      </c>
      <c r="G299" s="73">
        <v>5890</v>
      </c>
      <c r="H299" s="99">
        <v>79.12</v>
      </c>
      <c r="I299" s="98">
        <f t="shared" si="5"/>
        <v>1.3432937181663838</v>
      </c>
    </row>
    <row r="300" spans="2:9" x14ac:dyDescent="0.25">
      <c r="B300" s="240">
        <v>4221</v>
      </c>
      <c r="C300" s="241"/>
      <c r="D300" s="242"/>
      <c r="E300" s="63" t="s">
        <v>121</v>
      </c>
      <c r="F300" s="58">
        <v>3390</v>
      </c>
      <c r="G300" s="58">
        <v>3390</v>
      </c>
      <c r="H300" s="97">
        <v>79.12</v>
      </c>
      <c r="I300" s="98">
        <f t="shared" si="5"/>
        <v>2.3339233038348084</v>
      </c>
    </row>
    <row r="301" spans="2:9" x14ac:dyDescent="0.25">
      <c r="B301" s="240">
        <v>4226</v>
      </c>
      <c r="C301" s="241"/>
      <c r="D301" s="242"/>
      <c r="E301" s="63" t="s">
        <v>122</v>
      </c>
      <c r="F301" s="58">
        <v>0</v>
      </c>
      <c r="G301" s="58">
        <v>0</v>
      </c>
      <c r="H301" s="97">
        <v>0</v>
      </c>
      <c r="I301" s="98" t="e">
        <f t="shared" si="5"/>
        <v>#DIV/0!</v>
      </c>
    </row>
    <row r="302" spans="2:9" x14ac:dyDescent="0.25">
      <c r="B302" s="240">
        <v>4227</v>
      </c>
      <c r="C302" s="241"/>
      <c r="D302" s="242"/>
      <c r="E302" s="60" t="s">
        <v>123</v>
      </c>
      <c r="F302" s="58">
        <v>2500</v>
      </c>
      <c r="G302" s="58">
        <v>2500</v>
      </c>
      <c r="H302" s="97">
        <v>0</v>
      </c>
      <c r="I302" s="98">
        <f t="shared" si="5"/>
        <v>0</v>
      </c>
    </row>
    <row r="303" spans="2:9" ht="26.25" x14ac:dyDescent="0.25">
      <c r="B303" s="226">
        <v>424</v>
      </c>
      <c r="C303" s="227"/>
      <c r="D303" s="228"/>
      <c r="E303" s="56" t="s">
        <v>124</v>
      </c>
      <c r="F303" s="73">
        <v>400</v>
      </c>
      <c r="G303" s="73">
        <v>400</v>
      </c>
      <c r="H303" s="99">
        <v>19.47</v>
      </c>
      <c r="I303" s="98">
        <f t="shared" si="5"/>
        <v>4.8674999999999997</v>
      </c>
    </row>
    <row r="304" spans="2:9" x14ac:dyDescent="0.25">
      <c r="B304" s="240">
        <v>4241</v>
      </c>
      <c r="C304" s="241"/>
      <c r="D304" s="242"/>
      <c r="E304" s="60" t="s">
        <v>125</v>
      </c>
      <c r="F304" s="58">
        <v>400</v>
      </c>
      <c r="G304" s="58">
        <v>400</v>
      </c>
      <c r="H304" s="97">
        <v>19.47</v>
      </c>
      <c r="I304" s="98">
        <f t="shared" si="5"/>
        <v>4.8674999999999997</v>
      </c>
    </row>
    <row r="305" spans="2:9" x14ac:dyDescent="0.25">
      <c r="B305" s="246"/>
      <c r="C305" s="247"/>
      <c r="D305" s="248"/>
      <c r="E305" s="54" t="s">
        <v>136</v>
      </c>
      <c r="F305" s="73">
        <v>12400</v>
      </c>
      <c r="G305" s="73">
        <v>12400</v>
      </c>
      <c r="H305" s="99">
        <f>H306</f>
        <v>10777.189999999999</v>
      </c>
      <c r="I305" s="98">
        <f t="shared" si="5"/>
        <v>86.912822580645155</v>
      </c>
    </row>
    <row r="306" spans="2:9" x14ac:dyDescent="0.25">
      <c r="B306" s="222">
        <v>3</v>
      </c>
      <c r="C306" s="223"/>
      <c r="D306" s="224"/>
      <c r="E306" s="55" t="s">
        <v>4</v>
      </c>
      <c r="F306" s="73">
        <v>12376.51</v>
      </c>
      <c r="G306" s="73">
        <v>12376.51</v>
      </c>
      <c r="H306" s="99">
        <f>H317</f>
        <v>10777.189999999999</v>
      </c>
      <c r="I306" s="98">
        <f t="shared" si="5"/>
        <v>87.077778792244331</v>
      </c>
    </row>
    <row r="307" spans="2:9" x14ac:dyDescent="0.25">
      <c r="B307" s="222">
        <v>31</v>
      </c>
      <c r="C307" s="223"/>
      <c r="D307" s="224"/>
      <c r="E307" s="55" t="s">
        <v>5</v>
      </c>
      <c r="F307" s="58">
        <v>0</v>
      </c>
      <c r="G307" s="58">
        <v>0</v>
      </c>
      <c r="H307" s="58">
        <v>0</v>
      </c>
      <c r="I307" s="98" t="e">
        <f t="shared" si="5"/>
        <v>#DIV/0!</v>
      </c>
    </row>
    <row r="308" spans="2:9" x14ac:dyDescent="0.25">
      <c r="B308" s="226">
        <v>311</v>
      </c>
      <c r="C308" s="227"/>
      <c r="D308" s="228"/>
      <c r="E308" s="56" t="s">
        <v>26</v>
      </c>
      <c r="F308" s="58">
        <v>0</v>
      </c>
      <c r="G308" s="58">
        <v>0</v>
      </c>
      <c r="H308" s="58">
        <v>0</v>
      </c>
      <c r="I308" s="98" t="e">
        <f t="shared" si="5"/>
        <v>#DIV/0!</v>
      </c>
    </row>
    <row r="309" spans="2:9" x14ac:dyDescent="0.25">
      <c r="B309" s="213">
        <v>3111</v>
      </c>
      <c r="C309" s="214"/>
      <c r="D309" s="215"/>
      <c r="E309" s="57" t="s">
        <v>77</v>
      </c>
      <c r="F309" s="58">
        <v>0</v>
      </c>
      <c r="G309" s="58">
        <v>0</v>
      </c>
      <c r="H309" s="58">
        <v>0</v>
      </c>
      <c r="I309" s="98" t="e">
        <f t="shared" si="5"/>
        <v>#DIV/0!</v>
      </c>
    </row>
    <row r="310" spans="2:9" x14ac:dyDescent="0.25">
      <c r="B310" s="213">
        <v>3113</v>
      </c>
      <c r="C310" s="214"/>
      <c r="D310" s="215"/>
      <c r="E310" s="57" t="s">
        <v>78</v>
      </c>
      <c r="F310" s="58">
        <v>0</v>
      </c>
      <c r="G310" s="58">
        <v>0</v>
      </c>
      <c r="H310" s="58">
        <v>0</v>
      </c>
      <c r="I310" s="98" t="e">
        <f t="shared" si="5"/>
        <v>#DIV/0!</v>
      </c>
    </row>
    <row r="311" spans="2:9" x14ac:dyDescent="0.25">
      <c r="B311" s="213">
        <v>3114</v>
      </c>
      <c r="C311" s="214"/>
      <c r="D311" s="215"/>
      <c r="E311" s="57" t="s">
        <v>79</v>
      </c>
      <c r="F311" s="58">
        <v>0</v>
      </c>
      <c r="G311" s="58">
        <v>0</v>
      </c>
      <c r="H311" s="58">
        <v>0</v>
      </c>
      <c r="I311" s="98" t="e">
        <f t="shared" si="5"/>
        <v>#DIV/0!</v>
      </c>
    </row>
    <row r="312" spans="2:9" x14ac:dyDescent="0.25">
      <c r="B312" s="226">
        <v>312</v>
      </c>
      <c r="C312" s="227"/>
      <c r="D312" s="228"/>
      <c r="E312" s="56" t="s">
        <v>80</v>
      </c>
      <c r="F312" s="58">
        <v>0</v>
      </c>
      <c r="G312" s="58">
        <v>0</v>
      </c>
      <c r="H312" s="58">
        <v>0</v>
      </c>
      <c r="I312" s="98" t="e">
        <f t="shared" si="5"/>
        <v>#DIV/0!</v>
      </c>
    </row>
    <row r="313" spans="2:9" x14ac:dyDescent="0.25">
      <c r="B313" s="213">
        <v>3121</v>
      </c>
      <c r="C313" s="214"/>
      <c r="D313" s="215"/>
      <c r="E313" s="57" t="s">
        <v>80</v>
      </c>
      <c r="F313" s="58">
        <v>0</v>
      </c>
      <c r="G313" s="58">
        <v>0</v>
      </c>
      <c r="H313" s="58">
        <v>0</v>
      </c>
      <c r="I313" s="98" t="e">
        <f t="shared" si="5"/>
        <v>#DIV/0!</v>
      </c>
    </row>
    <row r="314" spans="2:9" x14ac:dyDescent="0.25">
      <c r="B314" s="226">
        <v>313</v>
      </c>
      <c r="C314" s="227"/>
      <c r="D314" s="228"/>
      <c r="E314" s="56" t="s">
        <v>81</v>
      </c>
      <c r="F314" s="58">
        <v>0</v>
      </c>
      <c r="G314" s="58">
        <v>0</v>
      </c>
      <c r="H314" s="58">
        <v>0</v>
      </c>
      <c r="I314" s="98" t="e">
        <f t="shared" si="5"/>
        <v>#DIV/0!</v>
      </c>
    </row>
    <row r="315" spans="2:9" x14ac:dyDescent="0.25">
      <c r="B315" s="213">
        <v>3132</v>
      </c>
      <c r="C315" s="214"/>
      <c r="D315" s="215"/>
      <c r="E315" s="57" t="s">
        <v>82</v>
      </c>
      <c r="F315" s="58">
        <v>0</v>
      </c>
      <c r="G315" s="58">
        <v>0</v>
      </c>
      <c r="H315" s="58">
        <v>0</v>
      </c>
      <c r="I315" s="98" t="e">
        <f t="shared" si="5"/>
        <v>#DIV/0!</v>
      </c>
    </row>
    <row r="316" spans="2:9" ht="22.5" x14ac:dyDescent="0.25">
      <c r="B316" s="213">
        <v>3133</v>
      </c>
      <c r="C316" s="214"/>
      <c r="D316" s="215"/>
      <c r="E316" s="57" t="s">
        <v>83</v>
      </c>
      <c r="F316" s="58">
        <v>0</v>
      </c>
      <c r="G316" s="58">
        <v>0</v>
      </c>
      <c r="H316" s="58">
        <v>0</v>
      </c>
      <c r="I316" s="98" t="e">
        <f t="shared" si="5"/>
        <v>#DIV/0!</v>
      </c>
    </row>
    <row r="317" spans="2:9" x14ac:dyDescent="0.25">
      <c r="B317" s="222">
        <v>32</v>
      </c>
      <c r="C317" s="223"/>
      <c r="D317" s="224"/>
      <c r="E317" s="55" t="s">
        <v>13</v>
      </c>
      <c r="F317" s="73">
        <v>11470</v>
      </c>
      <c r="G317" s="73">
        <v>11470</v>
      </c>
      <c r="H317" s="99">
        <f>H318+H322+H329+H339+H341</f>
        <v>10777.189999999999</v>
      </c>
      <c r="I317" s="98">
        <f t="shared" si="5"/>
        <v>93.959808195292055</v>
      </c>
    </row>
    <row r="318" spans="2:9" x14ac:dyDescent="0.25">
      <c r="B318" s="226">
        <v>321</v>
      </c>
      <c r="C318" s="227"/>
      <c r="D318" s="228"/>
      <c r="E318" s="56" t="s">
        <v>28</v>
      </c>
      <c r="F318" s="73">
        <v>115</v>
      </c>
      <c r="G318" s="73">
        <v>115</v>
      </c>
      <c r="H318" s="99">
        <v>258.75</v>
      </c>
      <c r="I318" s="98">
        <f t="shared" si="5"/>
        <v>225</v>
      </c>
    </row>
    <row r="319" spans="2:9" x14ac:dyDescent="0.25">
      <c r="B319" s="213">
        <v>3211</v>
      </c>
      <c r="C319" s="214"/>
      <c r="D319" s="215"/>
      <c r="E319" s="57" t="s">
        <v>29</v>
      </c>
      <c r="F319" s="58">
        <v>115</v>
      </c>
      <c r="G319" s="58">
        <v>115</v>
      </c>
      <c r="H319" s="97">
        <v>258.75</v>
      </c>
      <c r="I319" s="98">
        <f t="shared" si="5"/>
        <v>225</v>
      </c>
    </row>
    <row r="320" spans="2:9" x14ac:dyDescent="0.25">
      <c r="B320" s="240">
        <v>3212</v>
      </c>
      <c r="C320" s="241"/>
      <c r="D320" s="242"/>
      <c r="E320" s="59" t="s">
        <v>84</v>
      </c>
      <c r="F320" s="58">
        <v>0</v>
      </c>
      <c r="G320" s="58">
        <v>0</v>
      </c>
      <c r="H320" s="97">
        <v>0</v>
      </c>
      <c r="I320" s="98" t="e">
        <f t="shared" si="5"/>
        <v>#DIV/0!</v>
      </c>
    </row>
    <row r="321" spans="2:9" x14ac:dyDescent="0.25">
      <c r="B321" s="240">
        <v>3213</v>
      </c>
      <c r="C321" s="241"/>
      <c r="D321" s="242"/>
      <c r="E321" s="59" t="s">
        <v>85</v>
      </c>
      <c r="F321" s="58">
        <v>0</v>
      </c>
      <c r="G321" s="58">
        <v>0</v>
      </c>
      <c r="H321" s="97">
        <v>0</v>
      </c>
      <c r="I321" s="98" t="e">
        <f t="shared" si="5"/>
        <v>#DIV/0!</v>
      </c>
    </row>
    <row r="322" spans="2:9" x14ac:dyDescent="0.25">
      <c r="B322" s="226">
        <v>322</v>
      </c>
      <c r="C322" s="227"/>
      <c r="D322" s="228"/>
      <c r="E322" s="56" t="s">
        <v>86</v>
      </c>
      <c r="F322" s="73">
        <v>0</v>
      </c>
      <c r="G322" s="73">
        <v>0</v>
      </c>
      <c r="H322" s="99">
        <v>29.75</v>
      </c>
      <c r="I322" s="98" t="e">
        <f t="shared" si="5"/>
        <v>#DIV/0!</v>
      </c>
    </row>
    <row r="323" spans="2:9" x14ac:dyDescent="0.25">
      <c r="B323" s="240">
        <v>3221</v>
      </c>
      <c r="C323" s="241"/>
      <c r="D323" s="242"/>
      <c r="E323" s="59" t="s">
        <v>87</v>
      </c>
      <c r="F323" s="58">
        <v>0</v>
      </c>
      <c r="G323" s="58">
        <v>0</v>
      </c>
      <c r="H323" s="97">
        <v>0</v>
      </c>
      <c r="I323" s="98" t="e">
        <f t="shared" si="5"/>
        <v>#DIV/0!</v>
      </c>
    </row>
    <row r="324" spans="2:9" x14ac:dyDescent="0.25">
      <c r="B324" s="240">
        <v>3222</v>
      </c>
      <c r="C324" s="241"/>
      <c r="D324" s="242"/>
      <c r="E324" s="59" t="s">
        <v>88</v>
      </c>
      <c r="F324" s="58">
        <v>0</v>
      </c>
      <c r="G324" s="58">
        <v>0</v>
      </c>
      <c r="H324" s="97">
        <v>0</v>
      </c>
      <c r="I324" s="98" t="e">
        <f t="shared" si="5"/>
        <v>#DIV/0!</v>
      </c>
    </row>
    <row r="325" spans="2:9" x14ac:dyDescent="0.25">
      <c r="B325" s="240">
        <v>3223</v>
      </c>
      <c r="C325" s="241"/>
      <c r="D325" s="242"/>
      <c r="E325" s="59" t="s">
        <v>89</v>
      </c>
      <c r="F325" s="58">
        <v>0</v>
      </c>
      <c r="G325" s="58">
        <v>0</v>
      </c>
      <c r="H325" s="97">
        <v>0</v>
      </c>
      <c r="I325" s="98" t="e">
        <f t="shared" si="5"/>
        <v>#DIV/0!</v>
      </c>
    </row>
    <row r="326" spans="2:9" x14ac:dyDescent="0.25">
      <c r="B326" s="240">
        <v>3224</v>
      </c>
      <c r="C326" s="241"/>
      <c r="D326" s="242"/>
      <c r="E326" s="59" t="s">
        <v>90</v>
      </c>
      <c r="F326" s="58">
        <v>0</v>
      </c>
      <c r="G326" s="58">
        <v>0</v>
      </c>
      <c r="H326" s="97">
        <v>0</v>
      </c>
      <c r="I326" s="98" t="e">
        <f t="shared" si="5"/>
        <v>#DIV/0!</v>
      </c>
    </row>
    <row r="327" spans="2:9" x14ac:dyDescent="0.25">
      <c r="B327" s="240">
        <v>3225</v>
      </c>
      <c r="C327" s="241"/>
      <c r="D327" s="242"/>
      <c r="E327" s="59" t="s">
        <v>91</v>
      </c>
      <c r="F327" s="58">
        <v>0</v>
      </c>
      <c r="G327" s="58">
        <v>0</v>
      </c>
      <c r="H327" s="97">
        <v>29.75</v>
      </c>
      <c r="I327" s="98" t="e">
        <f t="shared" si="5"/>
        <v>#DIV/0!</v>
      </c>
    </row>
    <row r="328" spans="2:9" x14ac:dyDescent="0.25">
      <c r="B328" s="240">
        <v>3227</v>
      </c>
      <c r="C328" s="241"/>
      <c r="D328" s="242"/>
      <c r="E328" s="59" t="s">
        <v>92</v>
      </c>
      <c r="F328" s="58">
        <v>0</v>
      </c>
      <c r="G328" s="58">
        <v>0</v>
      </c>
      <c r="H328" s="97">
        <v>0</v>
      </c>
      <c r="I328" s="98" t="e">
        <f t="shared" si="5"/>
        <v>#DIV/0!</v>
      </c>
    </row>
    <row r="329" spans="2:9" x14ac:dyDescent="0.25">
      <c r="B329" s="226">
        <v>323</v>
      </c>
      <c r="C329" s="227"/>
      <c r="D329" s="228"/>
      <c r="E329" s="56" t="s">
        <v>93</v>
      </c>
      <c r="F329" s="73">
        <v>5565</v>
      </c>
      <c r="G329" s="73">
        <v>5565</v>
      </c>
      <c r="H329" s="99">
        <v>4530</v>
      </c>
      <c r="I329" s="98">
        <f t="shared" si="5"/>
        <v>81.401617250673851</v>
      </c>
    </row>
    <row r="330" spans="2:9" x14ac:dyDescent="0.25">
      <c r="B330" s="240">
        <v>3231</v>
      </c>
      <c r="C330" s="241"/>
      <c r="D330" s="242"/>
      <c r="E330" s="59" t="s">
        <v>94</v>
      </c>
      <c r="F330" s="58">
        <v>5565</v>
      </c>
      <c r="G330" s="58">
        <v>5565</v>
      </c>
      <c r="H330" s="97">
        <v>4530</v>
      </c>
      <c r="I330" s="98">
        <f t="shared" si="5"/>
        <v>81.401617250673851</v>
      </c>
    </row>
    <row r="331" spans="2:9" x14ac:dyDescent="0.25">
      <c r="B331" s="240">
        <v>3232</v>
      </c>
      <c r="C331" s="241"/>
      <c r="D331" s="242"/>
      <c r="E331" s="59" t="s">
        <v>95</v>
      </c>
      <c r="F331" s="58">
        <v>0</v>
      </c>
      <c r="G331" s="58">
        <v>0</v>
      </c>
      <c r="H331" s="97">
        <v>0</v>
      </c>
      <c r="I331" s="98" t="e">
        <f t="shared" si="5"/>
        <v>#DIV/0!</v>
      </c>
    </row>
    <row r="332" spans="2:9" x14ac:dyDescent="0.25">
      <c r="B332" s="240">
        <v>3233</v>
      </c>
      <c r="C332" s="241"/>
      <c r="D332" s="242"/>
      <c r="E332" s="59" t="s">
        <v>96</v>
      </c>
      <c r="F332" s="58">
        <v>0</v>
      </c>
      <c r="G332" s="58">
        <v>0</v>
      </c>
      <c r="H332" s="97">
        <v>0</v>
      </c>
      <c r="I332" s="98" t="e">
        <f t="shared" si="5"/>
        <v>#DIV/0!</v>
      </c>
    </row>
    <row r="333" spans="2:9" x14ac:dyDescent="0.25">
      <c r="B333" s="240">
        <v>3234</v>
      </c>
      <c r="C333" s="241"/>
      <c r="D333" s="242"/>
      <c r="E333" s="60" t="s">
        <v>97</v>
      </c>
      <c r="F333" s="58">
        <v>0</v>
      </c>
      <c r="G333" s="58">
        <v>0</v>
      </c>
      <c r="H333" s="97">
        <v>0</v>
      </c>
      <c r="I333" s="98" t="e">
        <f t="shared" si="5"/>
        <v>#DIV/0!</v>
      </c>
    </row>
    <row r="334" spans="2:9" x14ac:dyDescent="0.25">
      <c r="B334" s="240">
        <v>3235</v>
      </c>
      <c r="C334" s="241"/>
      <c r="D334" s="242"/>
      <c r="E334" s="60" t="s">
        <v>98</v>
      </c>
      <c r="F334" s="58">
        <v>0</v>
      </c>
      <c r="G334" s="58">
        <v>0</v>
      </c>
      <c r="H334" s="97">
        <v>0</v>
      </c>
      <c r="I334" s="98" t="e">
        <f t="shared" si="5"/>
        <v>#DIV/0!</v>
      </c>
    </row>
    <row r="335" spans="2:9" x14ac:dyDescent="0.25">
      <c r="B335" s="240">
        <v>3236</v>
      </c>
      <c r="C335" s="241"/>
      <c r="D335" s="242"/>
      <c r="E335" s="60" t="s">
        <v>99</v>
      </c>
      <c r="F335" s="58">
        <v>0</v>
      </c>
      <c r="G335" s="58">
        <v>0</v>
      </c>
      <c r="H335" s="97">
        <v>0</v>
      </c>
      <c r="I335" s="98" t="e">
        <f t="shared" si="5"/>
        <v>#DIV/0!</v>
      </c>
    </row>
    <row r="336" spans="2:9" x14ac:dyDescent="0.25">
      <c r="B336" s="240">
        <v>3237</v>
      </c>
      <c r="C336" s="241"/>
      <c r="D336" s="242"/>
      <c r="E336" s="60" t="s">
        <v>100</v>
      </c>
      <c r="F336" s="58">
        <v>0</v>
      </c>
      <c r="G336" s="58">
        <v>0</v>
      </c>
      <c r="H336" s="97">
        <v>0</v>
      </c>
      <c r="I336" s="98" t="e">
        <f t="shared" si="5"/>
        <v>#DIV/0!</v>
      </c>
    </row>
    <row r="337" spans="2:9" x14ac:dyDescent="0.25">
      <c r="B337" s="240">
        <v>3238</v>
      </c>
      <c r="C337" s="241"/>
      <c r="D337" s="242"/>
      <c r="E337" s="60" t="s">
        <v>101</v>
      </c>
      <c r="F337" s="58">
        <v>0</v>
      </c>
      <c r="G337" s="58">
        <v>0</v>
      </c>
      <c r="H337" s="97">
        <v>0</v>
      </c>
      <c r="I337" s="98" t="e">
        <f t="shared" si="5"/>
        <v>#DIV/0!</v>
      </c>
    </row>
    <row r="338" spans="2:9" x14ac:dyDescent="0.25">
      <c r="B338" s="240">
        <v>3239</v>
      </c>
      <c r="C338" s="241"/>
      <c r="D338" s="242"/>
      <c r="E338" s="60" t="s">
        <v>102</v>
      </c>
      <c r="F338" s="58">
        <v>0</v>
      </c>
      <c r="G338" s="58">
        <v>0</v>
      </c>
      <c r="H338" s="97">
        <v>0</v>
      </c>
      <c r="I338" s="98" t="e">
        <f t="shared" si="5"/>
        <v>#DIV/0!</v>
      </c>
    </row>
    <row r="339" spans="2:9" ht="26.25" x14ac:dyDescent="0.25">
      <c r="B339" s="226">
        <v>324</v>
      </c>
      <c r="C339" s="227"/>
      <c r="D339" s="228"/>
      <c r="E339" s="56" t="s">
        <v>133</v>
      </c>
      <c r="F339" s="73">
        <v>0</v>
      </c>
      <c r="G339" s="73">
        <v>0</v>
      </c>
      <c r="H339" s="99">
        <v>0</v>
      </c>
      <c r="I339" s="98" t="e">
        <f t="shared" si="5"/>
        <v>#DIV/0!</v>
      </c>
    </row>
    <row r="340" spans="2:9" ht="23.25" x14ac:dyDescent="0.25">
      <c r="B340" s="240">
        <v>3241</v>
      </c>
      <c r="C340" s="241"/>
      <c r="D340" s="242"/>
      <c r="E340" s="60" t="s">
        <v>134</v>
      </c>
      <c r="F340" s="58">
        <v>0</v>
      </c>
      <c r="G340" s="58">
        <v>0</v>
      </c>
      <c r="H340" s="97">
        <v>0</v>
      </c>
      <c r="I340" s="98" t="e">
        <f t="shared" ref="I340:I403" si="6">H340/G340*100</f>
        <v>#DIV/0!</v>
      </c>
    </row>
    <row r="341" spans="2:9" x14ac:dyDescent="0.25">
      <c r="B341" s="226">
        <v>329</v>
      </c>
      <c r="C341" s="227"/>
      <c r="D341" s="228"/>
      <c r="E341" s="56" t="s">
        <v>103</v>
      </c>
      <c r="F341" s="73">
        <v>6696.51</v>
      </c>
      <c r="G341" s="73">
        <v>6696.51</v>
      </c>
      <c r="H341" s="99">
        <v>5958.69</v>
      </c>
      <c r="I341" s="98">
        <f t="shared" si="6"/>
        <v>88.982021978612735</v>
      </c>
    </row>
    <row r="342" spans="2:9" ht="23.25" x14ac:dyDescent="0.25">
      <c r="B342" s="240">
        <v>3291</v>
      </c>
      <c r="C342" s="241"/>
      <c r="D342" s="242"/>
      <c r="E342" s="60" t="s">
        <v>104</v>
      </c>
      <c r="F342" s="58">
        <v>0</v>
      </c>
      <c r="G342" s="58">
        <v>0</v>
      </c>
      <c r="H342" s="97">
        <v>0</v>
      </c>
      <c r="I342" s="98" t="e">
        <f t="shared" si="6"/>
        <v>#DIV/0!</v>
      </c>
    </row>
    <row r="343" spans="2:9" x14ac:dyDescent="0.25">
      <c r="B343" s="240">
        <v>3292</v>
      </c>
      <c r="C343" s="241"/>
      <c r="D343" s="242"/>
      <c r="E343" s="60" t="s">
        <v>105</v>
      </c>
      <c r="F343" s="58">
        <v>0</v>
      </c>
      <c r="G343" s="58">
        <v>0</v>
      </c>
      <c r="H343" s="97">
        <v>0</v>
      </c>
      <c r="I343" s="98" t="e">
        <f t="shared" si="6"/>
        <v>#DIV/0!</v>
      </c>
    </row>
    <row r="344" spans="2:9" x14ac:dyDescent="0.25">
      <c r="B344" s="240">
        <v>3293</v>
      </c>
      <c r="C344" s="241"/>
      <c r="D344" s="242"/>
      <c r="E344" s="60" t="s">
        <v>106</v>
      </c>
      <c r="F344" s="58">
        <v>0</v>
      </c>
      <c r="G344" s="58">
        <v>0</v>
      </c>
      <c r="H344" s="97">
        <v>0</v>
      </c>
      <c r="I344" s="98" t="e">
        <f t="shared" si="6"/>
        <v>#DIV/0!</v>
      </c>
    </row>
    <row r="345" spans="2:9" x14ac:dyDescent="0.25">
      <c r="B345" s="240">
        <v>3294</v>
      </c>
      <c r="C345" s="241"/>
      <c r="D345" s="242"/>
      <c r="E345" s="60" t="s">
        <v>107</v>
      </c>
      <c r="F345" s="58">
        <v>0</v>
      </c>
      <c r="G345" s="58">
        <v>0</v>
      </c>
      <c r="H345" s="97">
        <v>0</v>
      </c>
      <c r="I345" s="98" t="e">
        <f t="shared" si="6"/>
        <v>#DIV/0!</v>
      </c>
    </row>
    <row r="346" spans="2:9" x14ac:dyDescent="0.25">
      <c r="B346" s="240">
        <v>3295</v>
      </c>
      <c r="C346" s="241"/>
      <c r="D346" s="242"/>
      <c r="E346" s="60" t="s">
        <v>108</v>
      </c>
      <c r="F346" s="58">
        <v>0</v>
      </c>
      <c r="G346" s="58">
        <v>0</v>
      </c>
      <c r="H346" s="97">
        <v>0</v>
      </c>
      <c r="I346" s="98" t="e">
        <f t="shared" si="6"/>
        <v>#DIV/0!</v>
      </c>
    </row>
    <row r="347" spans="2:9" x14ac:dyDescent="0.25">
      <c r="B347" s="240">
        <v>3296</v>
      </c>
      <c r="C347" s="241"/>
      <c r="D347" s="242"/>
      <c r="E347" s="60" t="s">
        <v>109</v>
      </c>
      <c r="F347" s="58">
        <v>0</v>
      </c>
      <c r="G347" s="58">
        <v>0</v>
      </c>
      <c r="H347" s="97">
        <v>0</v>
      </c>
      <c r="I347" s="98" t="e">
        <f t="shared" si="6"/>
        <v>#DIV/0!</v>
      </c>
    </row>
    <row r="348" spans="2:9" x14ac:dyDescent="0.25">
      <c r="B348" s="240">
        <v>3299</v>
      </c>
      <c r="C348" s="241"/>
      <c r="D348" s="242"/>
      <c r="E348" s="60" t="s">
        <v>110</v>
      </c>
      <c r="F348" s="58">
        <v>6696.51</v>
      </c>
      <c r="G348" s="58">
        <v>6696.51</v>
      </c>
      <c r="H348" s="97">
        <v>5958.69</v>
      </c>
      <c r="I348" s="98">
        <f t="shared" si="6"/>
        <v>88.982021978612735</v>
      </c>
    </row>
    <row r="349" spans="2:9" x14ac:dyDescent="0.25">
      <c r="B349" s="222">
        <v>34</v>
      </c>
      <c r="C349" s="223"/>
      <c r="D349" s="224"/>
      <c r="E349" s="55" t="s">
        <v>111</v>
      </c>
      <c r="F349" s="73">
        <v>0</v>
      </c>
      <c r="G349" s="73">
        <v>0</v>
      </c>
      <c r="H349" s="99">
        <v>0</v>
      </c>
      <c r="I349" s="98" t="e">
        <f t="shared" si="6"/>
        <v>#DIV/0!</v>
      </c>
    </row>
    <row r="350" spans="2:9" x14ac:dyDescent="0.25">
      <c r="B350" s="226">
        <v>343</v>
      </c>
      <c r="C350" s="227"/>
      <c r="D350" s="228"/>
      <c r="E350" s="56" t="s">
        <v>112</v>
      </c>
      <c r="F350" s="58">
        <v>0</v>
      </c>
      <c r="G350" s="58">
        <v>0</v>
      </c>
      <c r="H350" s="97">
        <v>0</v>
      </c>
      <c r="I350" s="98" t="e">
        <f t="shared" si="6"/>
        <v>#DIV/0!</v>
      </c>
    </row>
    <row r="351" spans="2:9" x14ac:dyDescent="0.25">
      <c r="B351" s="240">
        <v>3431</v>
      </c>
      <c r="C351" s="241"/>
      <c r="D351" s="242"/>
      <c r="E351" s="61" t="s">
        <v>113</v>
      </c>
      <c r="F351" s="58">
        <v>0</v>
      </c>
      <c r="G351" s="58">
        <v>0</v>
      </c>
      <c r="H351" s="97">
        <v>0</v>
      </c>
      <c r="I351" s="98" t="e">
        <f t="shared" si="6"/>
        <v>#DIV/0!</v>
      </c>
    </row>
    <row r="352" spans="2:9" x14ac:dyDescent="0.25">
      <c r="B352" s="240">
        <v>3433</v>
      </c>
      <c r="C352" s="241"/>
      <c r="D352" s="242"/>
      <c r="E352" s="60" t="s">
        <v>114</v>
      </c>
      <c r="F352" s="58">
        <v>0</v>
      </c>
      <c r="G352" s="58">
        <v>0</v>
      </c>
      <c r="H352" s="97">
        <v>0</v>
      </c>
      <c r="I352" s="98" t="e">
        <f t="shared" si="6"/>
        <v>#DIV/0!</v>
      </c>
    </row>
    <row r="353" spans="2:9" ht="26.25" x14ac:dyDescent="0.25">
      <c r="B353" s="222">
        <v>4</v>
      </c>
      <c r="C353" s="223"/>
      <c r="D353" s="224"/>
      <c r="E353" s="55" t="s">
        <v>6</v>
      </c>
      <c r="F353" s="73">
        <v>0</v>
      </c>
      <c r="G353" s="73">
        <v>0</v>
      </c>
      <c r="H353" s="99">
        <v>0</v>
      </c>
      <c r="I353" s="98" t="e">
        <f t="shared" si="6"/>
        <v>#DIV/0!</v>
      </c>
    </row>
    <row r="354" spans="2:9" ht="26.25" x14ac:dyDescent="0.25">
      <c r="B354" s="222">
        <v>42</v>
      </c>
      <c r="C354" s="223"/>
      <c r="D354" s="224"/>
      <c r="E354" s="55" t="s">
        <v>117</v>
      </c>
      <c r="F354" s="58">
        <v>0</v>
      </c>
      <c r="G354" s="58">
        <v>0</v>
      </c>
      <c r="H354" s="97">
        <v>0</v>
      </c>
      <c r="I354" s="98" t="e">
        <f t="shared" si="6"/>
        <v>#DIV/0!</v>
      </c>
    </row>
    <row r="355" spans="2:9" x14ac:dyDescent="0.25">
      <c r="B355" s="226">
        <v>421</v>
      </c>
      <c r="C355" s="227"/>
      <c r="D355" s="228"/>
      <c r="E355" s="56" t="s">
        <v>118</v>
      </c>
      <c r="F355" s="58">
        <v>0</v>
      </c>
      <c r="G355" s="58">
        <v>0</v>
      </c>
      <c r="H355" s="97">
        <v>0</v>
      </c>
      <c r="I355" s="98" t="e">
        <f t="shared" si="6"/>
        <v>#DIV/0!</v>
      </c>
    </row>
    <row r="356" spans="2:9" x14ac:dyDescent="0.25">
      <c r="B356" s="240">
        <v>4212</v>
      </c>
      <c r="C356" s="241"/>
      <c r="D356" s="242"/>
      <c r="E356" s="63" t="s">
        <v>119</v>
      </c>
      <c r="F356" s="58">
        <v>0</v>
      </c>
      <c r="G356" s="58">
        <v>0</v>
      </c>
      <c r="H356" s="97">
        <v>0</v>
      </c>
      <c r="I356" s="98" t="e">
        <f t="shared" si="6"/>
        <v>#DIV/0!</v>
      </c>
    </row>
    <row r="357" spans="2:9" x14ac:dyDescent="0.25">
      <c r="B357" s="226">
        <v>422</v>
      </c>
      <c r="C357" s="227"/>
      <c r="D357" s="228"/>
      <c r="E357" s="56" t="s">
        <v>120</v>
      </c>
      <c r="F357" s="58">
        <v>0</v>
      </c>
      <c r="G357" s="58">
        <v>0</v>
      </c>
      <c r="H357" s="97">
        <v>0</v>
      </c>
      <c r="I357" s="98" t="e">
        <f t="shared" si="6"/>
        <v>#DIV/0!</v>
      </c>
    </row>
    <row r="358" spans="2:9" x14ac:dyDescent="0.25">
      <c r="B358" s="240">
        <v>4221</v>
      </c>
      <c r="C358" s="241"/>
      <c r="D358" s="242"/>
      <c r="E358" s="63" t="s">
        <v>121</v>
      </c>
      <c r="F358" s="58">
        <v>0</v>
      </c>
      <c r="G358" s="58">
        <v>0</v>
      </c>
      <c r="H358" s="97">
        <v>0</v>
      </c>
      <c r="I358" s="98" t="e">
        <f t="shared" si="6"/>
        <v>#DIV/0!</v>
      </c>
    </row>
    <row r="359" spans="2:9" x14ac:dyDescent="0.25">
      <c r="B359" s="240">
        <v>4226</v>
      </c>
      <c r="C359" s="241"/>
      <c r="D359" s="242"/>
      <c r="E359" s="63" t="s">
        <v>122</v>
      </c>
      <c r="F359" s="58">
        <v>0</v>
      </c>
      <c r="G359" s="58">
        <v>0</v>
      </c>
      <c r="H359" s="97">
        <v>0</v>
      </c>
      <c r="I359" s="98" t="e">
        <f t="shared" si="6"/>
        <v>#DIV/0!</v>
      </c>
    </row>
    <row r="360" spans="2:9" x14ac:dyDescent="0.25">
      <c r="B360" s="240">
        <v>4227</v>
      </c>
      <c r="C360" s="241"/>
      <c r="D360" s="242"/>
      <c r="E360" s="60" t="s">
        <v>123</v>
      </c>
      <c r="F360" s="58">
        <v>0</v>
      </c>
      <c r="G360" s="58">
        <v>0</v>
      </c>
      <c r="H360" s="97">
        <v>0</v>
      </c>
      <c r="I360" s="98" t="e">
        <f t="shared" si="6"/>
        <v>#DIV/0!</v>
      </c>
    </row>
    <row r="361" spans="2:9" ht="26.25" x14ac:dyDescent="0.25">
      <c r="B361" s="226">
        <v>424</v>
      </c>
      <c r="C361" s="227"/>
      <c r="D361" s="228"/>
      <c r="E361" s="56" t="s">
        <v>124</v>
      </c>
      <c r="F361" s="58">
        <v>0</v>
      </c>
      <c r="G361" s="58">
        <v>0</v>
      </c>
      <c r="H361" s="97">
        <v>0</v>
      </c>
      <c r="I361" s="98" t="e">
        <f t="shared" si="6"/>
        <v>#DIV/0!</v>
      </c>
    </row>
    <row r="362" spans="2:9" x14ac:dyDescent="0.25">
      <c r="B362" s="240">
        <v>4241</v>
      </c>
      <c r="C362" s="241"/>
      <c r="D362" s="242"/>
      <c r="E362" s="60" t="s">
        <v>125</v>
      </c>
      <c r="F362" s="58">
        <v>0</v>
      </c>
      <c r="G362" s="58">
        <v>0</v>
      </c>
      <c r="H362" s="97">
        <v>0</v>
      </c>
      <c r="I362" s="98" t="e">
        <f t="shared" si="6"/>
        <v>#DIV/0!</v>
      </c>
    </row>
    <row r="363" spans="2:9" x14ac:dyDescent="0.25">
      <c r="B363" s="240">
        <v>9</v>
      </c>
      <c r="C363" s="241"/>
      <c r="D363" s="242"/>
      <c r="E363" s="60" t="s">
        <v>137</v>
      </c>
      <c r="F363" s="58">
        <v>23.49</v>
      </c>
      <c r="G363" s="58">
        <v>23.49</v>
      </c>
      <c r="H363" s="97">
        <v>23.49</v>
      </c>
      <c r="I363" s="98">
        <f t="shared" si="6"/>
        <v>100</v>
      </c>
    </row>
    <row r="364" spans="2:9" x14ac:dyDescent="0.25">
      <c r="B364" s="246"/>
      <c r="C364" s="247"/>
      <c r="D364" s="248"/>
      <c r="E364" s="54" t="s">
        <v>138</v>
      </c>
      <c r="F364" s="58">
        <v>1200000</v>
      </c>
      <c r="G364" s="58">
        <v>1200000</v>
      </c>
      <c r="H364" s="97">
        <f>H365+H415</f>
        <v>1142552.6800000002</v>
      </c>
      <c r="I364" s="98">
        <f t="shared" si="6"/>
        <v>95.212723333333344</v>
      </c>
    </row>
    <row r="365" spans="2:9" x14ac:dyDescent="0.25">
      <c r="B365" s="222">
        <v>3</v>
      </c>
      <c r="C365" s="223"/>
      <c r="D365" s="224"/>
      <c r="E365" s="55" t="s">
        <v>4</v>
      </c>
      <c r="F365" s="58">
        <v>1199450</v>
      </c>
      <c r="G365" s="58">
        <v>1199450</v>
      </c>
      <c r="H365" s="97">
        <f>H366+H376+H408+H412</f>
        <v>1141950.3500000001</v>
      </c>
      <c r="I365" s="98">
        <f t="shared" si="6"/>
        <v>95.206165325774322</v>
      </c>
    </row>
    <row r="366" spans="2:9" x14ac:dyDescent="0.25">
      <c r="B366" s="222">
        <v>31</v>
      </c>
      <c r="C366" s="223"/>
      <c r="D366" s="224"/>
      <c r="E366" s="55" t="s">
        <v>5</v>
      </c>
      <c r="F366" s="58">
        <v>1195120</v>
      </c>
      <c r="G366" s="58">
        <v>1195120</v>
      </c>
      <c r="H366" s="97">
        <f>H367+H371+H373</f>
        <v>1132594.32</v>
      </c>
      <c r="I366" s="98">
        <f t="shared" si="6"/>
        <v>94.768250886940237</v>
      </c>
    </row>
    <row r="367" spans="2:9" x14ac:dyDescent="0.25">
      <c r="B367" s="226">
        <v>311</v>
      </c>
      <c r="C367" s="227"/>
      <c r="D367" s="228"/>
      <c r="E367" s="56" t="s">
        <v>26</v>
      </c>
      <c r="F367" s="58">
        <v>1016040</v>
      </c>
      <c r="G367" s="58">
        <v>1016040</v>
      </c>
      <c r="H367" s="97">
        <f>H368+H369+H370</f>
        <v>932771.21000000008</v>
      </c>
      <c r="I367" s="98">
        <f t="shared" si="6"/>
        <v>91.804575607259565</v>
      </c>
    </row>
    <row r="368" spans="2:9" x14ac:dyDescent="0.25">
      <c r="B368" s="213">
        <v>3111</v>
      </c>
      <c r="C368" s="214"/>
      <c r="D368" s="215"/>
      <c r="E368" s="57" t="s">
        <v>77</v>
      </c>
      <c r="F368" s="58">
        <v>1016040</v>
      </c>
      <c r="G368" s="58">
        <v>1016040</v>
      </c>
      <c r="H368" s="97">
        <v>898255.78</v>
      </c>
      <c r="I368" s="98">
        <f t="shared" si="6"/>
        <v>88.407521357426873</v>
      </c>
    </row>
    <row r="369" spans="2:9" x14ac:dyDescent="0.25">
      <c r="B369" s="213">
        <v>3113</v>
      </c>
      <c r="C369" s="214"/>
      <c r="D369" s="215"/>
      <c r="E369" s="57" t="s">
        <v>78</v>
      </c>
      <c r="F369" s="58">
        <v>0</v>
      </c>
      <c r="G369" s="58">
        <v>0</v>
      </c>
      <c r="H369" s="97">
        <v>26009.03</v>
      </c>
      <c r="I369" s="98" t="e">
        <f t="shared" si="6"/>
        <v>#DIV/0!</v>
      </c>
    </row>
    <row r="370" spans="2:9" x14ac:dyDescent="0.25">
      <c r="B370" s="213">
        <v>3114</v>
      </c>
      <c r="C370" s="214"/>
      <c r="D370" s="215"/>
      <c r="E370" s="57" t="s">
        <v>79</v>
      </c>
      <c r="F370" s="58">
        <v>0</v>
      </c>
      <c r="G370" s="58">
        <v>0</v>
      </c>
      <c r="H370" s="97">
        <v>8506.4</v>
      </c>
      <c r="I370" s="98" t="e">
        <f t="shared" si="6"/>
        <v>#DIV/0!</v>
      </c>
    </row>
    <row r="371" spans="2:9" x14ac:dyDescent="0.25">
      <c r="B371" s="226">
        <v>312</v>
      </c>
      <c r="C371" s="227"/>
      <c r="D371" s="228"/>
      <c r="E371" s="56" t="s">
        <v>80</v>
      </c>
      <c r="F371" s="58">
        <v>29080</v>
      </c>
      <c r="G371" s="58">
        <v>29080</v>
      </c>
      <c r="H371" s="97">
        <v>45912.71</v>
      </c>
      <c r="I371" s="98">
        <f t="shared" si="6"/>
        <v>157.88414718019257</v>
      </c>
    </row>
    <row r="372" spans="2:9" x14ac:dyDescent="0.25">
      <c r="B372" s="213">
        <v>3121</v>
      </c>
      <c r="C372" s="214"/>
      <c r="D372" s="215"/>
      <c r="E372" s="57" t="s">
        <v>80</v>
      </c>
      <c r="F372" s="58">
        <v>29080</v>
      </c>
      <c r="G372" s="58">
        <v>29080</v>
      </c>
      <c r="H372" s="97">
        <v>45912.71</v>
      </c>
      <c r="I372" s="98">
        <f t="shared" si="6"/>
        <v>157.88414718019257</v>
      </c>
    </row>
    <row r="373" spans="2:9" x14ac:dyDescent="0.25">
      <c r="B373" s="226">
        <v>313</v>
      </c>
      <c r="C373" s="227"/>
      <c r="D373" s="228"/>
      <c r="E373" s="56" t="s">
        <v>81</v>
      </c>
      <c r="F373" s="58">
        <v>150000</v>
      </c>
      <c r="G373" s="58">
        <v>150000</v>
      </c>
      <c r="H373" s="97">
        <f>H374+H375</f>
        <v>153910.39999999999</v>
      </c>
      <c r="I373" s="98">
        <f t="shared" si="6"/>
        <v>102.60693333333333</v>
      </c>
    </row>
    <row r="374" spans="2:9" x14ac:dyDescent="0.25">
      <c r="B374" s="213">
        <v>3132</v>
      </c>
      <c r="C374" s="214"/>
      <c r="D374" s="215"/>
      <c r="E374" s="57" t="s">
        <v>82</v>
      </c>
      <c r="F374" s="58">
        <v>150000</v>
      </c>
      <c r="G374" s="58">
        <v>150000</v>
      </c>
      <c r="H374" s="97">
        <v>153902.57</v>
      </c>
      <c r="I374" s="98">
        <f t="shared" si="6"/>
        <v>102.60171333333335</v>
      </c>
    </row>
    <row r="375" spans="2:9" ht="22.5" x14ac:dyDescent="0.25">
      <c r="B375" s="213">
        <v>3133</v>
      </c>
      <c r="C375" s="214"/>
      <c r="D375" s="215"/>
      <c r="E375" s="57" t="s">
        <v>83</v>
      </c>
      <c r="F375" s="58">
        <v>0</v>
      </c>
      <c r="G375" s="58">
        <v>0</v>
      </c>
      <c r="H375" s="97">
        <v>7.83</v>
      </c>
      <c r="I375" s="98" t="e">
        <f t="shared" si="6"/>
        <v>#DIV/0!</v>
      </c>
    </row>
    <row r="376" spans="2:9" x14ac:dyDescent="0.25">
      <c r="B376" s="222">
        <v>32</v>
      </c>
      <c r="C376" s="223"/>
      <c r="D376" s="224"/>
      <c r="E376" s="55" t="s">
        <v>13</v>
      </c>
      <c r="F376" s="58">
        <v>4330</v>
      </c>
      <c r="G376" s="58">
        <v>4330</v>
      </c>
      <c r="H376" s="97">
        <f>H377+H381+H388+H398+H400</f>
        <v>8651.49</v>
      </c>
      <c r="I376" s="98">
        <f t="shared" si="6"/>
        <v>199.80346420323326</v>
      </c>
    </row>
    <row r="377" spans="2:9" x14ac:dyDescent="0.25">
      <c r="B377" s="226">
        <v>321</v>
      </c>
      <c r="C377" s="227"/>
      <c r="D377" s="228"/>
      <c r="E377" s="56" t="s">
        <v>28</v>
      </c>
      <c r="F377" s="58">
        <v>530</v>
      </c>
      <c r="G377" s="58">
        <v>530</v>
      </c>
      <c r="H377" s="97">
        <f>H378</f>
        <v>103.55</v>
      </c>
      <c r="I377" s="98">
        <f t="shared" si="6"/>
        <v>19.537735849056602</v>
      </c>
    </row>
    <row r="378" spans="2:9" x14ac:dyDescent="0.25">
      <c r="B378" s="213">
        <v>3211</v>
      </c>
      <c r="C378" s="214"/>
      <c r="D378" s="215"/>
      <c r="E378" s="57" t="s">
        <v>29</v>
      </c>
      <c r="F378" s="58">
        <v>530</v>
      </c>
      <c r="G378" s="58">
        <v>530</v>
      </c>
      <c r="H378" s="97">
        <v>103.55</v>
      </c>
      <c r="I378" s="98">
        <f t="shared" si="6"/>
        <v>19.537735849056602</v>
      </c>
    </row>
    <row r="379" spans="2:9" x14ac:dyDescent="0.25">
      <c r="B379" s="240">
        <v>3212</v>
      </c>
      <c r="C379" s="241"/>
      <c r="D379" s="242"/>
      <c r="E379" s="59" t="s">
        <v>84</v>
      </c>
      <c r="F379" s="58">
        <v>0</v>
      </c>
      <c r="G379" s="58">
        <v>0</v>
      </c>
      <c r="H379" s="97">
        <v>0</v>
      </c>
      <c r="I379" s="98" t="e">
        <f t="shared" si="6"/>
        <v>#DIV/0!</v>
      </c>
    </row>
    <row r="380" spans="2:9" x14ac:dyDescent="0.25">
      <c r="B380" s="240">
        <v>3213</v>
      </c>
      <c r="C380" s="241"/>
      <c r="D380" s="242"/>
      <c r="E380" s="59" t="s">
        <v>85</v>
      </c>
      <c r="F380" s="58">
        <v>0</v>
      </c>
      <c r="G380" s="58">
        <v>0</v>
      </c>
      <c r="H380" s="97">
        <v>0</v>
      </c>
      <c r="I380" s="98" t="e">
        <f t="shared" si="6"/>
        <v>#DIV/0!</v>
      </c>
    </row>
    <row r="381" spans="2:9" x14ac:dyDescent="0.25">
      <c r="B381" s="226">
        <v>322</v>
      </c>
      <c r="C381" s="227"/>
      <c r="D381" s="228"/>
      <c r="E381" s="56" t="s">
        <v>86</v>
      </c>
      <c r="F381" s="58">
        <v>0</v>
      </c>
      <c r="G381" s="58">
        <v>0</v>
      </c>
      <c r="H381" s="97">
        <f>H382+H383</f>
        <v>1389.03</v>
      </c>
      <c r="I381" s="98" t="e">
        <f t="shared" si="6"/>
        <v>#DIV/0!</v>
      </c>
    </row>
    <row r="382" spans="2:9" x14ac:dyDescent="0.25">
      <c r="B382" s="240">
        <v>3221</v>
      </c>
      <c r="C382" s="241"/>
      <c r="D382" s="242"/>
      <c r="E382" s="59" t="s">
        <v>87</v>
      </c>
      <c r="F382" s="58">
        <v>0</v>
      </c>
      <c r="G382" s="58">
        <v>0</v>
      </c>
      <c r="H382" s="97">
        <v>160.21</v>
      </c>
      <c r="I382" s="98" t="e">
        <f t="shared" si="6"/>
        <v>#DIV/0!</v>
      </c>
    </row>
    <row r="383" spans="2:9" x14ac:dyDescent="0.25">
      <c r="B383" s="240">
        <v>3222</v>
      </c>
      <c r="C383" s="241"/>
      <c r="D383" s="242"/>
      <c r="E383" s="59" t="s">
        <v>88</v>
      </c>
      <c r="F383" s="58">
        <v>0</v>
      </c>
      <c r="G383" s="58">
        <v>0</v>
      </c>
      <c r="H383" s="97">
        <v>1228.82</v>
      </c>
      <c r="I383" s="98" t="e">
        <f t="shared" si="6"/>
        <v>#DIV/0!</v>
      </c>
    </row>
    <row r="384" spans="2:9" x14ac:dyDescent="0.25">
      <c r="B384" s="240">
        <v>3223</v>
      </c>
      <c r="C384" s="241"/>
      <c r="D384" s="242"/>
      <c r="E384" s="59" t="s">
        <v>89</v>
      </c>
      <c r="F384" s="58">
        <v>0</v>
      </c>
      <c r="G384" s="58">
        <v>0</v>
      </c>
      <c r="H384" s="97">
        <v>0</v>
      </c>
      <c r="I384" s="98" t="e">
        <f t="shared" si="6"/>
        <v>#DIV/0!</v>
      </c>
    </row>
    <row r="385" spans="2:9" x14ac:dyDescent="0.25">
      <c r="B385" s="240">
        <v>3224</v>
      </c>
      <c r="C385" s="241"/>
      <c r="D385" s="242"/>
      <c r="E385" s="59" t="s">
        <v>90</v>
      </c>
      <c r="F385" s="58">
        <v>0</v>
      </c>
      <c r="G385" s="58">
        <v>0</v>
      </c>
      <c r="H385" s="97">
        <v>0</v>
      </c>
      <c r="I385" s="98" t="e">
        <f t="shared" si="6"/>
        <v>#DIV/0!</v>
      </c>
    </row>
    <row r="386" spans="2:9" x14ac:dyDescent="0.25">
      <c r="B386" s="240">
        <v>3225</v>
      </c>
      <c r="C386" s="241"/>
      <c r="D386" s="242"/>
      <c r="E386" s="59" t="s">
        <v>91</v>
      </c>
      <c r="F386" s="58">
        <v>0</v>
      </c>
      <c r="G386" s="58">
        <v>0</v>
      </c>
      <c r="H386" s="97">
        <v>0</v>
      </c>
      <c r="I386" s="98" t="e">
        <f t="shared" si="6"/>
        <v>#DIV/0!</v>
      </c>
    </row>
    <row r="387" spans="2:9" x14ac:dyDescent="0.25">
      <c r="B387" s="240">
        <v>3227</v>
      </c>
      <c r="C387" s="241"/>
      <c r="D387" s="242"/>
      <c r="E387" s="59" t="s">
        <v>92</v>
      </c>
      <c r="F387" s="58">
        <v>0</v>
      </c>
      <c r="G387" s="58">
        <v>0</v>
      </c>
      <c r="H387" s="97">
        <v>0</v>
      </c>
      <c r="I387" s="98" t="e">
        <f t="shared" si="6"/>
        <v>#DIV/0!</v>
      </c>
    </row>
    <row r="388" spans="2:9" x14ac:dyDescent="0.25">
      <c r="B388" s="226">
        <v>323</v>
      </c>
      <c r="C388" s="227"/>
      <c r="D388" s="228"/>
      <c r="E388" s="56" t="s">
        <v>93</v>
      </c>
      <c r="F388" s="58">
        <v>0</v>
      </c>
      <c r="G388" s="58">
        <v>0</v>
      </c>
      <c r="H388" s="97">
        <f>H395</f>
        <v>3348.97</v>
      </c>
      <c r="I388" s="98" t="e">
        <f t="shared" si="6"/>
        <v>#DIV/0!</v>
      </c>
    </row>
    <row r="389" spans="2:9" x14ac:dyDescent="0.25">
      <c r="B389" s="240">
        <v>3231</v>
      </c>
      <c r="C389" s="241"/>
      <c r="D389" s="242"/>
      <c r="E389" s="59" t="s">
        <v>94</v>
      </c>
      <c r="F389" s="58">
        <v>0</v>
      </c>
      <c r="G389" s="58">
        <v>0</v>
      </c>
      <c r="H389" s="97">
        <v>0</v>
      </c>
      <c r="I389" s="98" t="e">
        <f t="shared" si="6"/>
        <v>#DIV/0!</v>
      </c>
    </row>
    <row r="390" spans="2:9" x14ac:dyDescent="0.25">
      <c r="B390" s="240">
        <v>3232</v>
      </c>
      <c r="C390" s="241"/>
      <c r="D390" s="242"/>
      <c r="E390" s="59" t="s">
        <v>95</v>
      </c>
      <c r="F390" s="58">
        <v>0</v>
      </c>
      <c r="G390" s="58">
        <v>0</v>
      </c>
      <c r="H390" s="97">
        <v>0</v>
      </c>
      <c r="I390" s="98" t="e">
        <f t="shared" si="6"/>
        <v>#DIV/0!</v>
      </c>
    </row>
    <row r="391" spans="2:9" x14ac:dyDescent="0.25">
      <c r="B391" s="240">
        <v>3233</v>
      </c>
      <c r="C391" s="241"/>
      <c r="D391" s="242"/>
      <c r="E391" s="59" t="s">
        <v>96</v>
      </c>
      <c r="F391" s="58">
        <v>0</v>
      </c>
      <c r="G391" s="58">
        <v>0</v>
      </c>
      <c r="H391" s="97">
        <v>0</v>
      </c>
      <c r="I391" s="98" t="e">
        <f t="shared" si="6"/>
        <v>#DIV/0!</v>
      </c>
    </row>
    <row r="392" spans="2:9" x14ac:dyDescent="0.25">
      <c r="B392" s="240">
        <v>3234</v>
      </c>
      <c r="C392" s="241"/>
      <c r="D392" s="242"/>
      <c r="E392" s="60" t="s">
        <v>97</v>
      </c>
      <c r="F392" s="58">
        <v>0</v>
      </c>
      <c r="G392" s="58">
        <v>0</v>
      </c>
      <c r="H392" s="97">
        <v>0</v>
      </c>
      <c r="I392" s="98" t="e">
        <f t="shared" si="6"/>
        <v>#DIV/0!</v>
      </c>
    </row>
    <row r="393" spans="2:9" x14ac:dyDescent="0.25">
      <c r="B393" s="240">
        <v>3235</v>
      </c>
      <c r="C393" s="241"/>
      <c r="D393" s="242"/>
      <c r="E393" s="60" t="s">
        <v>98</v>
      </c>
      <c r="F393" s="58">
        <v>0</v>
      </c>
      <c r="G393" s="58">
        <v>0</v>
      </c>
      <c r="H393" s="97">
        <v>0</v>
      </c>
      <c r="I393" s="98" t="e">
        <f t="shared" si="6"/>
        <v>#DIV/0!</v>
      </c>
    </row>
    <row r="394" spans="2:9" x14ac:dyDescent="0.25">
      <c r="B394" s="240">
        <v>3236</v>
      </c>
      <c r="C394" s="241"/>
      <c r="D394" s="242"/>
      <c r="E394" s="60" t="s">
        <v>99</v>
      </c>
      <c r="F394" s="58">
        <v>0</v>
      </c>
      <c r="G394" s="58">
        <v>0</v>
      </c>
      <c r="H394" s="97">
        <v>0</v>
      </c>
      <c r="I394" s="98" t="e">
        <f t="shared" si="6"/>
        <v>#DIV/0!</v>
      </c>
    </row>
    <row r="395" spans="2:9" x14ac:dyDescent="0.25">
      <c r="B395" s="240">
        <v>3237</v>
      </c>
      <c r="C395" s="241"/>
      <c r="D395" s="242"/>
      <c r="E395" s="60" t="s">
        <v>100</v>
      </c>
      <c r="F395" s="58">
        <v>0</v>
      </c>
      <c r="G395" s="58">
        <v>0</v>
      </c>
      <c r="H395" s="97">
        <v>3348.97</v>
      </c>
      <c r="I395" s="98" t="e">
        <f t="shared" si="6"/>
        <v>#DIV/0!</v>
      </c>
    </row>
    <row r="396" spans="2:9" x14ac:dyDescent="0.25">
      <c r="B396" s="240">
        <v>3238</v>
      </c>
      <c r="C396" s="241"/>
      <c r="D396" s="242"/>
      <c r="E396" s="60" t="s">
        <v>101</v>
      </c>
      <c r="F396" s="58">
        <v>0</v>
      </c>
      <c r="G396" s="58">
        <v>0</v>
      </c>
      <c r="H396" s="97">
        <v>0</v>
      </c>
      <c r="I396" s="98" t="e">
        <f t="shared" si="6"/>
        <v>#DIV/0!</v>
      </c>
    </row>
    <row r="397" spans="2:9" x14ac:dyDescent="0.25">
      <c r="B397" s="240">
        <v>3239</v>
      </c>
      <c r="C397" s="241"/>
      <c r="D397" s="242"/>
      <c r="E397" s="60" t="s">
        <v>102</v>
      </c>
      <c r="F397" s="58">
        <v>0</v>
      </c>
      <c r="G397" s="58">
        <v>0</v>
      </c>
      <c r="H397" s="97">
        <v>0</v>
      </c>
      <c r="I397" s="98" t="e">
        <f t="shared" si="6"/>
        <v>#DIV/0!</v>
      </c>
    </row>
    <row r="398" spans="2:9" ht="26.25" x14ac:dyDescent="0.25">
      <c r="B398" s="226">
        <v>324</v>
      </c>
      <c r="C398" s="227"/>
      <c r="D398" s="228"/>
      <c r="E398" s="56" t="s">
        <v>133</v>
      </c>
      <c r="F398" s="58">
        <v>0</v>
      </c>
      <c r="G398" s="58">
        <v>0</v>
      </c>
      <c r="H398" s="97">
        <v>0</v>
      </c>
      <c r="I398" s="98" t="e">
        <f t="shared" si="6"/>
        <v>#DIV/0!</v>
      </c>
    </row>
    <row r="399" spans="2:9" ht="23.25" x14ac:dyDescent="0.25">
      <c r="B399" s="240">
        <v>3241</v>
      </c>
      <c r="C399" s="241"/>
      <c r="D399" s="242"/>
      <c r="E399" s="60" t="s">
        <v>134</v>
      </c>
      <c r="F399" s="58">
        <v>0</v>
      </c>
      <c r="G399" s="58">
        <v>0</v>
      </c>
      <c r="H399" s="97">
        <v>0</v>
      </c>
      <c r="I399" s="98" t="e">
        <f t="shared" si="6"/>
        <v>#DIV/0!</v>
      </c>
    </row>
    <row r="400" spans="2:9" x14ac:dyDescent="0.25">
      <c r="B400" s="226">
        <v>329</v>
      </c>
      <c r="C400" s="227"/>
      <c r="D400" s="228"/>
      <c r="E400" s="56" t="s">
        <v>103</v>
      </c>
      <c r="F400" s="58">
        <v>3800</v>
      </c>
      <c r="G400" s="58">
        <v>3800</v>
      </c>
      <c r="H400" s="97">
        <f>H405+H406+H407</f>
        <v>3809.94</v>
      </c>
      <c r="I400" s="98">
        <f t="shared" si="6"/>
        <v>100.26157894736842</v>
      </c>
    </row>
    <row r="401" spans="2:9" ht="23.25" x14ac:dyDescent="0.25">
      <c r="B401" s="240">
        <v>3291</v>
      </c>
      <c r="C401" s="241"/>
      <c r="D401" s="242"/>
      <c r="E401" s="60" t="s">
        <v>104</v>
      </c>
      <c r="F401" s="58">
        <v>0</v>
      </c>
      <c r="G401" s="58">
        <v>0</v>
      </c>
      <c r="H401" s="97">
        <v>0</v>
      </c>
      <c r="I401" s="98" t="e">
        <f t="shared" si="6"/>
        <v>#DIV/0!</v>
      </c>
    </row>
    <row r="402" spans="2:9" x14ac:dyDescent="0.25">
      <c r="B402" s="240">
        <v>3292</v>
      </c>
      <c r="C402" s="241"/>
      <c r="D402" s="242"/>
      <c r="E402" s="60" t="s">
        <v>105</v>
      </c>
      <c r="F402" s="58">
        <v>0</v>
      </c>
      <c r="G402" s="58">
        <v>0</v>
      </c>
      <c r="H402" s="97">
        <v>0</v>
      </c>
      <c r="I402" s="98" t="e">
        <f t="shared" si="6"/>
        <v>#DIV/0!</v>
      </c>
    </row>
    <row r="403" spans="2:9" x14ac:dyDescent="0.25">
      <c r="B403" s="240">
        <v>3293</v>
      </c>
      <c r="C403" s="241"/>
      <c r="D403" s="242"/>
      <c r="E403" s="60" t="s">
        <v>106</v>
      </c>
      <c r="F403" s="58">
        <v>0</v>
      </c>
      <c r="G403" s="58">
        <v>0</v>
      </c>
      <c r="H403" s="97">
        <v>0</v>
      </c>
      <c r="I403" s="98" t="e">
        <f t="shared" si="6"/>
        <v>#DIV/0!</v>
      </c>
    </row>
    <row r="404" spans="2:9" x14ac:dyDescent="0.25">
      <c r="B404" s="240">
        <v>3294</v>
      </c>
      <c r="C404" s="241"/>
      <c r="D404" s="242"/>
      <c r="E404" s="60" t="s">
        <v>107</v>
      </c>
      <c r="F404" s="58">
        <v>0</v>
      </c>
      <c r="G404" s="58">
        <v>0</v>
      </c>
      <c r="H404" s="97">
        <v>0</v>
      </c>
      <c r="I404" s="98" t="e">
        <f t="shared" ref="I404:I467" si="7">H404/G404*100</f>
        <v>#DIV/0!</v>
      </c>
    </row>
    <row r="405" spans="2:9" x14ac:dyDescent="0.25">
      <c r="B405" s="240">
        <v>3295</v>
      </c>
      <c r="C405" s="241"/>
      <c r="D405" s="242"/>
      <c r="E405" s="60" t="s">
        <v>108</v>
      </c>
      <c r="F405" s="58">
        <v>3400</v>
      </c>
      <c r="G405" s="58">
        <v>3400</v>
      </c>
      <c r="H405" s="97">
        <v>3381.94</v>
      </c>
      <c r="I405" s="98">
        <f t="shared" si="7"/>
        <v>99.468823529411765</v>
      </c>
    </row>
    <row r="406" spans="2:9" x14ac:dyDescent="0.25">
      <c r="B406" s="240">
        <v>3296</v>
      </c>
      <c r="C406" s="241"/>
      <c r="D406" s="242"/>
      <c r="E406" s="60" t="s">
        <v>109</v>
      </c>
      <c r="F406" s="58">
        <v>0</v>
      </c>
      <c r="G406" s="58">
        <v>0</v>
      </c>
      <c r="H406" s="97">
        <v>366</v>
      </c>
      <c r="I406" s="98" t="e">
        <f t="shared" si="7"/>
        <v>#DIV/0!</v>
      </c>
    </row>
    <row r="407" spans="2:9" x14ac:dyDescent="0.25">
      <c r="B407" s="240">
        <v>3299</v>
      </c>
      <c r="C407" s="241"/>
      <c r="D407" s="242"/>
      <c r="E407" s="60" t="s">
        <v>110</v>
      </c>
      <c r="F407" s="58">
        <v>400</v>
      </c>
      <c r="G407" s="58">
        <v>400</v>
      </c>
      <c r="H407" s="97">
        <v>62</v>
      </c>
      <c r="I407" s="98">
        <f t="shared" si="7"/>
        <v>15.5</v>
      </c>
    </row>
    <row r="408" spans="2:9" x14ac:dyDescent="0.25">
      <c r="B408" s="222">
        <v>34</v>
      </c>
      <c r="C408" s="223"/>
      <c r="D408" s="224"/>
      <c r="E408" s="55" t="s">
        <v>111</v>
      </c>
      <c r="F408" s="58">
        <v>0</v>
      </c>
      <c r="G408" s="58">
        <v>0</v>
      </c>
      <c r="H408" s="97">
        <v>235.81</v>
      </c>
      <c r="I408" s="98" t="e">
        <f t="shared" si="7"/>
        <v>#DIV/0!</v>
      </c>
    </row>
    <row r="409" spans="2:9" x14ac:dyDescent="0.25">
      <c r="B409" s="226">
        <v>343</v>
      </c>
      <c r="C409" s="227"/>
      <c r="D409" s="228"/>
      <c r="E409" s="56" t="s">
        <v>112</v>
      </c>
      <c r="F409" s="58">
        <v>0</v>
      </c>
      <c r="G409" s="58">
        <v>0</v>
      </c>
      <c r="H409" s="97">
        <v>235.81</v>
      </c>
      <c r="I409" s="98" t="e">
        <f t="shared" si="7"/>
        <v>#DIV/0!</v>
      </c>
    </row>
    <row r="410" spans="2:9" x14ac:dyDescent="0.25">
      <c r="B410" s="240">
        <v>3431</v>
      </c>
      <c r="C410" s="241"/>
      <c r="D410" s="242"/>
      <c r="E410" s="61" t="s">
        <v>113</v>
      </c>
      <c r="F410" s="58">
        <v>0</v>
      </c>
      <c r="G410" s="58">
        <v>0</v>
      </c>
      <c r="H410" s="97">
        <v>0</v>
      </c>
      <c r="I410" s="98" t="e">
        <f t="shared" si="7"/>
        <v>#DIV/0!</v>
      </c>
    </row>
    <row r="411" spans="2:9" x14ac:dyDescent="0.25">
      <c r="B411" s="240">
        <v>3433</v>
      </c>
      <c r="C411" s="241"/>
      <c r="D411" s="242"/>
      <c r="E411" s="60" t="s">
        <v>114</v>
      </c>
      <c r="F411" s="58">
        <v>0</v>
      </c>
      <c r="G411" s="58">
        <v>0</v>
      </c>
      <c r="H411" s="97">
        <v>235.81</v>
      </c>
      <c r="I411" s="98" t="e">
        <f t="shared" si="7"/>
        <v>#DIV/0!</v>
      </c>
    </row>
    <row r="412" spans="2:9" x14ac:dyDescent="0.25">
      <c r="B412" s="222">
        <v>38</v>
      </c>
      <c r="C412" s="223"/>
      <c r="D412" s="224"/>
      <c r="E412" s="55" t="s">
        <v>143</v>
      </c>
      <c r="F412" s="58">
        <v>0</v>
      </c>
      <c r="G412" s="58">
        <v>0</v>
      </c>
      <c r="H412" s="97">
        <v>468.73</v>
      </c>
      <c r="I412" s="98" t="e">
        <f t="shared" si="7"/>
        <v>#DIV/0!</v>
      </c>
    </row>
    <row r="413" spans="2:9" x14ac:dyDescent="0.25">
      <c r="B413" s="226">
        <v>381</v>
      </c>
      <c r="C413" s="227"/>
      <c r="D413" s="228"/>
      <c r="E413" s="56" t="s">
        <v>144</v>
      </c>
      <c r="F413" s="58">
        <v>0</v>
      </c>
      <c r="G413" s="58">
        <v>0</v>
      </c>
      <c r="H413" s="97">
        <v>468.73</v>
      </c>
      <c r="I413" s="98" t="e">
        <f t="shared" si="7"/>
        <v>#DIV/0!</v>
      </c>
    </row>
    <row r="414" spans="2:9" x14ac:dyDescent="0.25">
      <c r="B414" s="240">
        <v>3812</v>
      </c>
      <c r="C414" s="241"/>
      <c r="D414" s="242"/>
      <c r="E414" s="56" t="s">
        <v>145</v>
      </c>
      <c r="F414" s="58">
        <v>0</v>
      </c>
      <c r="G414" s="58">
        <v>0</v>
      </c>
      <c r="H414" s="97">
        <v>468.73</v>
      </c>
      <c r="I414" s="98" t="e">
        <f t="shared" si="7"/>
        <v>#DIV/0!</v>
      </c>
    </row>
    <row r="415" spans="2:9" ht="26.25" x14ac:dyDescent="0.25">
      <c r="B415" s="222">
        <v>4</v>
      </c>
      <c r="C415" s="223"/>
      <c r="D415" s="224"/>
      <c r="E415" s="55" t="s">
        <v>6</v>
      </c>
      <c r="F415" s="58">
        <v>550</v>
      </c>
      <c r="G415" s="58">
        <v>550</v>
      </c>
      <c r="H415" s="97">
        <v>602.33000000000004</v>
      </c>
      <c r="I415" s="98">
        <f t="shared" si="7"/>
        <v>109.51454545454547</v>
      </c>
    </row>
    <row r="416" spans="2:9" ht="26.25" x14ac:dyDescent="0.25">
      <c r="B416" s="222">
        <v>42</v>
      </c>
      <c r="C416" s="223"/>
      <c r="D416" s="224"/>
      <c r="E416" s="55" t="s">
        <v>117</v>
      </c>
      <c r="F416" s="58">
        <v>550</v>
      </c>
      <c r="G416" s="58">
        <v>550</v>
      </c>
      <c r="H416" s="97">
        <v>602.33000000000004</v>
      </c>
      <c r="I416" s="98">
        <f t="shared" si="7"/>
        <v>109.51454545454547</v>
      </c>
    </row>
    <row r="417" spans="2:9" x14ac:dyDescent="0.25">
      <c r="B417" s="226">
        <v>421</v>
      </c>
      <c r="C417" s="227"/>
      <c r="D417" s="228"/>
      <c r="E417" s="56" t="s">
        <v>118</v>
      </c>
      <c r="F417" s="58">
        <v>0</v>
      </c>
      <c r="G417" s="58">
        <v>0</v>
      </c>
      <c r="H417" s="97">
        <v>0</v>
      </c>
      <c r="I417" s="98" t="e">
        <f t="shared" si="7"/>
        <v>#DIV/0!</v>
      </c>
    </row>
    <row r="418" spans="2:9" x14ac:dyDescent="0.25">
      <c r="B418" s="240">
        <v>4212</v>
      </c>
      <c r="C418" s="241"/>
      <c r="D418" s="242"/>
      <c r="E418" s="63" t="s">
        <v>119</v>
      </c>
      <c r="F418" s="58">
        <v>0</v>
      </c>
      <c r="G418" s="58">
        <v>0</v>
      </c>
      <c r="H418" s="97">
        <v>0</v>
      </c>
      <c r="I418" s="98" t="e">
        <f t="shared" si="7"/>
        <v>#DIV/0!</v>
      </c>
    </row>
    <row r="419" spans="2:9" x14ac:dyDescent="0.25">
      <c r="B419" s="226">
        <v>422</v>
      </c>
      <c r="C419" s="227"/>
      <c r="D419" s="228"/>
      <c r="E419" s="56" t="s">
        <v>120</v>
      </c>
      <c r="F419" s="58">
        <v>0</v>
      </c>
      <c r="G419" s="58">
        <v>0</v>
      </c>
      <c r="H419" s="97">
        <v>0</v>
      </c>
      <c r="I419" s="98" t="e">
        <f t="shared" si="7"/>
        <v>#DIV/0!</v>
      </c>
    </row>
    <row r="420" spans="2:9" x14ac:dyDescent="0.25">
      <c r="B420" s="240">
        <v>4221</v>
      </c>
      <c r="C420" s="241"/>
      <c r="D420" s="242"/>
      <c r="E420" s="63" t="s">
        <v>121</v>
      </c>
      <c r="F420" s="58">
        <v>0</v>
      </c>
      <c r="G420" s="58">
        <v>0</v>
      </c>
      <c r="H420" s="97">
        <v>0</v>
      </c>
      <c r="I420" s="98" t="e">
        <f t="shared" si="7"/>
        <v>#DIV/0!</v>
      </c>
    </row>
    <row r="421" spans="2:9" x14ac:dyDescent="0.25">
      <c r="B421" s="240">
        <v>4226</v>
      </c>
      <c r="C421" s="241"/>
      <c r="D421" s="242"/>
      <c r="E421" s="63" t="s">
        <v>122</v>
      </c>
      <c r="F421" s="58">
        <v>0</v>
      </c>
      <c r="G421" s="58">
        <v>0</v>
      </c>
      <c r="H421" s="97">
        <v>0</v>
      </c>
      <c r="I421" s="98" t="e">
        <f t="shared" si="7"/>
        <v>#DIV/0!</v>
      </c>
    </row>
    <row r="422" spans="2:9" x14ac:dyDescent="0.25">
      <c r="B422" s="240">
        <v>4227</v>
      </c>
      <c r="C422" s="241"/>
      <c r="D422" s="242"/>
      <c r="E422" s="60" t="s">
        <v>123</v>
      </c>
      <c r="F422" s="58">
        <v>0</v>
      </c>
      <c r="G422" s="58">
        <v>0</v>
      </c>
      <c r="H422" s="97">
        <v>0</v>
      </c>
      <c r="I422" s="98" t="e">
        <f t="shared" si="7"/>
        <v>#DIV/0!</v>
      </c>
    </row>
    <row r="423" spans="2:9" ht="26.25" x14ac:dyDescent="0.25">
      <c r="B423" s="226">
        <v>424</v>
      </c>
      <c r="C423" s="227"/>
      <c r="D423" s="228"/>
      <c r="E423" s="56" t="s">
        <v>124</v>
      </c>
      <c r="F423" s="58">
        <v>550</v>
      </c>
      <c r="G423" s="58">
        <v>550</v>
      </c>
      <c r="H423" s="97">
        <v>602.33000000000004</v>
      </c>
      <c r="I423" s="98">
        <f t="shared" si="7"/>
        <v>109.51454545454547</v>
      </c>
    </row>
    <row r="424" spans="2:9" x14ac:dyDescent="0.25">
      <c r="B424" s="240">
        <v>4241</v>
      </c>
      <c r="C424" s="241"/>
      <c r="D424" s="242"/>
      <c r="E424" s="60" t="s">
        <v>125</v>
      </c>
      <c r="F424" s="58">
        <v>550</v>
      </c>
      <c r="G424" s="58">
        <v>550</v>
      </c>
      <c r="H424" s="97">
        <v>602.33000000000004</v>
      </c>
      <c r="I424" s="98">
        <f t="shared" si="7"/>
        <v>109.51454545454547</v>
      </c>
    </row>
    <row r="425" spans="2:9" x14ac:dyDescent="0.25">
      <c r="B425" s="246"/>
      <c r="C425" s="247"/>
      <c r="D425" s="248"/>
      <c r="E425" s="54" t="s">
        <v>139</v>
      </c>
      <c r="F425" s="73">
        <v>9290</v>
      </c>
      <c r="G425" s="73">
        <v>9290</v>
      </c>
      <c r="H425" s="99">
        <f>H426+H473</f>
        <v>9290</v>
      </c>
      <c r="I425" s="98">
        <f t="shared" si="7"/>
        <v>100</v>
      </c>
    </row>
    <row r="426" spans="2:9" x14ac:dyDescent="0.25">
      <c r="B426" s="222">
        <v>3</v>
      </c>
      <c r="C426" s="223"/>
      <c r="D426" s="224"/>
      <c r="E426" s="55" t="s">
        <v>4</v>
      </c>
      <c r="F426" s="73">
        <v>6060</v>
      </c>
      <c r="G426" s="73">
        <v>6060</v>
      </c>
      <c r="H426" s="99">
        <f>H427+H437+H469</f>
        <v>6042.49</v>
      </c>
      <c r="I426" s="98">
        <f t="shared" si="7"/>
        <v>99.711056105610567</v>
      </c>
    </row>
    <row r="427" spans="2:9" x14ac:dyDescent="0.25">
      <c r="B427" s="222">
        <v>31</v>
      </c>
      <c r="C427" s="223"/>
      <c r="D427" s="224"/>
      <c r="E427" s="55" t="s">
        <v>5</v>
      </c>
      <c r="F427" s="73">
        <v>0</v>
      </c>
      <c r="G427" s="73">
        <v>0</v>
      </c>
      <c r="H427" s="73">
        <v>0</v>
      </c>
      <c r="I427" s="98" t="e">
        <f t="shared" si="7"/>
        <v>#DIV/0!</v>
      </c>
    </row>
    <row r="428" spans="2:9" x14ac:dyDescent="0.25">
      <c r="B428" s="226">
        <v>311</v>
      </c>
      <c r="C428" s="227"/>
      <c r="D428" s="228"/>
      <c r="E428" s="56" t="s">
        <v>26</v>
      </c>
      <c r="F428" s="58">
        <v>0</v>
      </c>
      <c r="G428" s="58">
        <v>0</v>
      </c>
      <c r="H428" s="58">
        <v>0</v>
      </c>
      <c r="I428" s="98" t="e">
        <f t="shared" si="7"/>
        <v>#DIV/0!</v>
      </c>
    </row>
    <row r="429" spans="2:9" x14ac:dyDescent="0.25">
      <c r="B429" s="213">
        <v>3111</v>
      </c>
      <c r="C429" s="214"/>
      <c r="D429" s="215"/>
      <c r="E429" s="57" t="s">
        <v>77</v>
      </c>
      <c r="F429" s="58">
        <v>0</v>
      </c>
      <c r="G429" s="58">
        <v>0</v>
      </c>
      <c r="H429" s="58">
        <v>0</v>
      </c>
      <c r="I429" s="98" t="e">
        <f t="shared" si="7"/>
        <v>#DIV/0!</v>
      </c>
    </row>
    <row r="430" spans="2:9" x14ac:dyDescent="0.25">
      <c r="B430" s="213">
        <v>3113</v>
      </c>
      <c r="C430" s="214"/>
      <c r="D430" s="215"/>
      <c r="E430" s="57" t="s">
        <v>78</v>
      </c>
      <c r="F430" s="58">
        <v>0</v>
      </c>
      <c r="G430" s="58">
        <v>0</v>
      </c>
      <c r="H430" s="58">
        <v>0</v>
      </c>
      <c r="I430" s="98" t="e">
        <f t="shared" si="7"/>
        <v>#DIV/0!</v>
      </c>
    </row>
    <row r="431" spans="2:9" x14ac:dyDescent="0.25">
      <c r="B431" s="213">
        <v>3114</v>
      </c>
      <c r="C431" s="214"/>
      <c r="D431" s="215"/>
      <c r="E431" s="57" t="s">
        <v>79</v>
      </c>
      <c r="F431" s="58">
        <v>0</v>
      </c>
      <c r="G431" s="58">
        <v>0</v>
      </c>
      <c r="H431" s="58">
        <v>0</v>
      </c>
      <c r="I431" s="98" t="e">
        <f t="shared" si="7"/>
        <v>#DIV/0!</v>
      </c>
    </row>
    <row r="432" spans="2:9" x14ac:dyDescent="0.25">
      <c r="B432" s="226">
        <v>312</v>
      </c>
      <c r="C432" s="227"/>
      <c r="D432" s="228"/>
      <c r="E432" s="56" t="s">
        <v>80</v>
      </c>
      <c r="F432" s="58">
        <v>0</v>
      </c>
      <c r="G432" s="58">
        <v>0</v>
      </c>
      <c r="H432" s="58">
        <v>0</v>
      </c>
      <c r="I432" s="98" t="e">
        <f t="shared" si="7"/>
        <v>#DIV/0!</v>
      </c>
    </row>
    <row r="433" spans="2:9" x14ac:dyDescent="0.25">
      <c r="B433" s="213">
        <v>3121</v>
      </c>
      <c r="C433" s="214"/>
      <c r="D433" s="215"/>
      <c r="E433" s="57" t="s">
        <v>80</v>
      </c>
      <c r="F433" s="58">
        <v>0</v>
      </c>
      <c r="G433" s="58">
        <v>0</v>
      </c>
      <c r="H433" s="58">
        <v>0</v>
      </c>
      <c r="I433" s="98" t="e">
        <f t="shared" si="7"/>
        <v>#DIV/0!</v>
      </c>
    </row>
    <row r="434" spans="2:9" x14ac:dyDescent="0.25">
      <c r="B434" s="226">
        <v>313</v>
      </c>
      <c r="C434" s="227"/>
      <c r="D434" s="228"/>
      <c r="E434" s="56" t="s">
        <v>81</v>
      </c>
      <c r="F434" s="58">
        <v>0</v>
      </c>
      <c r="G434" s="58">
        <v>0</v>
      </c>
      <c r="H434" s="58">
        <v>0</v>
      </c>
      <c r="I434" s="98" t="e">
        <f t="shared" si="7"/>
        <v>#DIV/0!</v>
      </c>
    </row>
    <row r="435" spans="2:9" x14ac:dyDescent="0.25">
      <c r="B435" s="213">
        <v>3132</v>
      </c>
      <c r="C435" s="214"/>
      <c r="D435" s="215"/>
      <c r="E435" s="57" t="s">
        <v>82</v>
      </c>
      <c r="F435" s="58">
        <v>0</v>
      </c>
      <c r="G435" s="58">
        <v>0</v>
      </c>
      <c r="H435" s="58">
        <v>0</v>
      </c>
      <c r="I435" s="98" t="e">
        <f t="shared" si="7"/>
        <v>#DIV/0!</v>
      </c>
    </row>
    <row r="436" spans="2:9" ht="22.5" x14ac:dyDescent="0.25">
      <c r="B436" s="213">
        <v>3133</v>
      </c>
      <c r="C436" s="214"/>
      <c r="D436" s="215"/>
      <c r="E436" s="57" t="s">
        <v>83</v>
      </c>
      <c r="F436" s="58">
        <v>0</v>
      </c>
      <c r="G436" s="58">
        <v>0</v>
      </c>
      <c r="H436" s="58">
        <v>0</v>
      </c>
      <c r="I436" s="98" t="e">
        <f t="shared" si="7"/>
        <v>#DIV/0!</v>
      </c>
    </row>
    <row r="437" spans="2:9" x14ac:dyDescent="0.25">
      <c r="B437" s="222">
        <v>32</v>
      </c>
      <c r="C437" s="223"/>
      <c r="D437" s="224"/>
      <c r="E437" s="55" t="s">
        <v>13</v>
      </c>
      <c r="F437" s="73">
        <v>6060</v>
      </c>
      <c r="G437" s="73">
        <v>6060</v>
      </c>
      <c r="H437" s="99">
        <f>H438+H442+H449+H459+H461</f>
        <v>6042.49</v>
      </c>
      <c r="I437" s="98">
        <f t="shared" si="7"/>
        <v>99.711056105610567</v>
      </c>
    </row>
    <row r="438" spans="2:9" x14ac:dyDescent="0.25">
      <c r="B438" s="226">
        <v>321</v>
      </c>
      <c r="C438" s="227"/>
      <c r="D438" s="228"/>
      <c r="E438" s="56" t="s">
        <v>28</v>
      </c>
      <c r="F438" s="58">
        <v>0</v>
      </c>
      <c r="G438" s="58">
        <v>0</v>
      </c>
      <c r="H438" s="97">
        <v>0</v>
      </c>
      <c r="I438" s="98" t="e">
        <f t="shared" si="7"/>
        <v>#DIV/0!</v>
      </c>
    </row>
    <row r="439" spans="2:9" x14ac:dyDescent="0.25">
      <c r="B439" s="213">
        <v>3211</v>
      </c>
      <c r="C439" s="214"/>
      <c r="D439" s="215"/>
      <c r="E439" s="57" t="s">
        <v>29</v>
      </c>
      <c r="F439" s="58">
        <v>0</v>
      </c>
      <c r="G439" s="58">
        <v>0</v>
      </c>
      <c r="H439" s="97">
        <v>0</v>
      </c>
      <c r="I439" s="98" t="e">
        <f t="shared" si="7"/>
        <v>#DIV/0!</v>
      </c>
    </row>
    <row r="440" spans="2:9" x14ac:dyDescent="0.25">
      <c r="B440" s="240">
        <v>3212</v>
      </c>
      <c r="C440" s="241"/>
      <c r="D440" s="242"/>
      <c r="E440" s="59" t="s">
        <v>84</v>
      </c>
      <c r="F440" s="58">
        <v>0</v>
      </c>
      <c r="G440" s="58">
        <v>0</v>
      </c>
      <c r="H440" s="97">
        <v>0</v>
      </c>
      <c r="I440" s="98" t="e">
        <f t="shared" si="7"/>
        <v>#DIV/0!</v>
      </c>
    </row>
    <row r="441" spans="2:9" x14ac:dyDescent="0.25">
      <c r="B441" s="240">
        <v>3213</v>
      </c>
      <c r="C441" s="241"/>
      <c r="D441" s="242"/>
      <c r="E441" s="59" t="s">
        <v>85</v>
      </c>
      <c r="F441" s="58">
        <v>0</v>
      </c>
      <c r="G441" s="58">
        <v>0</v>
      </c>
      <c r="H441" s="97">
        <v>0</v>
      </c>
      <c r="I441" s="98" t="e">
        <f t="shared" si="7"/>
        <v>#DIV/0!</v>
      </c>
    </row>
    <row r="442" spans="2:9" x14ac:dyDescent="0.25">
      <c r="B442" s="226">
        <v>322</v>
      </c>
      <c r="C442" s="227"/>
      <c r="D442" s="228"/>
      <c r="E442" s="56" t="s">
        <v>86</v>
      </c>
      <c r="F442" s="58">
        <v>2327</v>
      </c>
      <c r="G442" s="58">
        <v>2327</v>
      </c>
      <c r="H442" s="97">
        <f>H443+H444+H445+H446+H447+H448</f>
        <v>2461.27</v>
      </c>
      <c r="I442" s="98">
        <f t="shared" si="7"/>
        <v>105.77009024495058</v>
      </c>
    </row>
    <row r="443" spans="2:9" x14ac:dyDescent="0.25">
      <c r="B443" s="240">
        <v>3221</v>
      </c>
      <c r="C443" s="241"/>
      <c r="D443" s="242"/>
      <c r="E443" s="59" t="s">
        <v>87</v>
      </c>
      <c r="F443" s="58">
        <v>900</v>
      </c>
      <c r="G443" s="58">
        <v>900</v>
      </c>
      <c r="H443" s="97">
        <v>881.57</v>
      </c>
      <c r="I443" s="98">
        <f t="shared" si="7"/>
        <v>97.952222222222233</v>
      </c>
    </row>
    <row r="444" spans="2:9" x14ac:dyDescent="0.25">
      <c r="B444" s="240">
        <v>3222</v>
      </c>
      <c r="C444" s="241"/>
      <c r="D444" s="242"/>
      <c r="E444" s="59" t="s">
        <v>88</v>
      </c>
      <c r="F444" s="58">
        <v>15</v>
      </c>
      <c r="G444" s="58">
        <v>15</v>
      </c>
      <c r="H444" s="97">
        <v>14.65</v>
      </c>
      <c r="I444" s="98">
        <f t="shared" si="7"/>
        <v>97.666666666666671</v>
      </c>
    </row>
    <row r="445" spans="2:9" x14ac:dyDescent="0.25">
      <c r="B445" s="240">
        <v>3223</v>
      </c>
      <c r="C445" s="241"/>
      <c r="D445" s="242"/>
      <c r="E445" s="59" t="s">
        <v>89</v>
      </c>
      <c r="F445" s="58">
        <v>0</v>
      </c>
      <c r="G445" s="58">
        <v>0</v>
      </c>
      <c r="H445" s="97">
        <v>0</v>
      </c>
      <c r="I445" s="98" t="e">
        <f t="shared" si="7"/>
        <v>#DIV/0!</v>
      </c>
    </row>
    <row r="446" spans="2:9" x14ac:dyDescent="0.25">
      <c r="B446" s="240">
        <v>3224</v>
      </c>
      <c r="C446" s="241"/>
      <c r="D446" s="242"/>
      <c r="E446" s="59" t="s">
        <v>90</v>
      </c>
      <c r="F446" s="58">
        <v>0</v>
      </c>
      <c r="G446" s="58">
        <v>0</v>
      </c>
      <c r="H446" s="97">
        <v>153.27000000000001</v>
      </c>
      <c r="I446" s="98" t="e">
        <f t="shared" si="7"/>
        <v>#DIV/0!</v>
      </c>
    </row>
    <row r="447" spans="2:9" x14ac:dyDescent="0.25">
      <c r="B447" s="240">
        <v>3225</v>
      </c>
      <c r="C447" s="241"/>
      <c r="D447" s="242"/>
      <c r="E447" s="59" t="s">
        <v>91</v>
      </c>
      <c r="F447" s="58">
        <v>1412</v>
      </c>
      <c r="G447" s="58">
        <v>1412</v>
      </c>
      <c r="H447" s="97">
        <f>979.78+432</f>
        <v>1411.78</v>
      </c>
      <c r="I447" s="98">
        <f t="shared" si="7"/>
        <v>99.98441926345609</v>
      </c>
    </row>
    <row r="448" spans="2:9" x14ac:dyDescent="0.25">
      <c r="B448" s="240">
        <v>3227</v>
      </c>
      <c r="C448" s="241"/>
      <c r="D448" s="242"/>
      <c r="E448" s="59" t="s">
        <v>92</v>
      </c>
      <c r="F448" s="58">
        <v>0</v>
      </c>
      <c r="G448" s="58">
        <v>0</v>
      </c>
      <c r="H448" s="97">
        <v>0</v>
      </c>
      <c r="I448" s="98" t="e">
        <f t="shared" si="7"/>
        <v>#DIV/0!</v>
      </c>
    </row>
    <row r="449" spans="2:9" x14ac:dyDescent="0.25">
      <c r="B449" s="226">
        <v>323</v>
      </c>
      <c r="C449" s="227"/>
      <c r="D449" s="228"/>
      <c r="E449" s="56" t="s">
        <v>93</v>
      </c>
      <c r="F449" s="58">
        <v>1043</v>
      </c>
      <c r="G449" s="58">
        <v>1043</v>
      </c>
      <c r="H449" s="97">
        <f>H451</f>
        <v>932.75</v>
      </c>
      <c r="I449" s="98">
        <f t="shared" si="7"/>
        <v>89.429530201342274</v>
      </c>
    </row>
    <row r="450" spans="2:9" x14ac:dyDescent="0.25">
      <c r="B450" s="240">
        <v>3231</v>
      </c>
      <c r="C450" s="241"/>
      <c r="D450" s="242"/>
      <c r="E450" s="59" t="s">
        <v>94</v>
      </c>
      <c r="F450" s="58">
        <v>0</v>
      </c>
      <c r="G450" s="58">
        <v>0</v>
      </c>
      <c r="H450" s="97">
        <v>0</v>
      </c>
      <c r="I450" s="98" t="e">
        <f t="shared" si="7"/>
        <v>#DIV/0!</v>
      </c>
    </row>
    <row r="451" spans="2:9" x14ac:dyDescent="0.25">
      <c r="B451" s="240">
        <v>3232</v>
      </c>
      <c r="C451" s="241"/>
      <c r="D451" s="242"/>
      <c r="E451" s="59" t="s">
        <v>95</v>
      </c>
      <c r="F451" s="58">
        <v>1043</v>
      </c>
      <c r="G451" s="58">
        <v>1043</v>
      </c>
      <c r="H451" s="97">
        <v>932.75</v>
      </c>
      <c r="I451" s="98">
        <f t="shared" si="7"/>
        <v>89.429530201342274</v>
      </c>
    </row>
    <row r="452" spans="2:9" x14ac:dyDescent="0.25">
      <c r="B452" s="240">
        <v>3233</v>
      </c>
      <c r="C452" s="241"/>
      <c r="D452" s="242"/>
      <c r="E452" s="59" t="s">
        <v>96</v>
      </c>
      <c r="F452" s="58">
        <v>0</v>
      </c>
      <c r="G452" s="58">
        <v>0</v>
      </c>
      <c r="H452" s="97">
        <v>0</v>
      </c>
      <c r="I452" s="98" t="e">
        <f t="shared" si="7"/>
        <v>#DIV/0!</v>
      </c>
    </row>
    <row r="453" spans="2:9" x14ac:dyDescent="0.25">
      <c r="B453" s="240">
        <v>3234</v>
      </c>
      <c r="C453" s="241"/>
      <c r="D453" s="242"/>
      <c r="E453" s="60" t="s">
        <v>97</v>
      </c>
      <c r="F453" s="58">
        <v>0</v>
      </c>
      <c r="G453" s="58">
        <v>0</v>
      </c>
      <c r="H453" s="97">
        <v>0</v>
      </c>
      <c r="I453" s="98" t="e">
        <f t="shared" si="7"/>
        <v>#DIV/0!</v>
      </c>
    </row>
    <row r="454" spans="2:9" x14ac:dyDescent="0.25">
      <c r="B454" s="240">
        <v>3235</v>
      </c>
      <c r="C454" s="241"/>
      <c r="D454" s="242"/>
      <c r="E454" s="60" t="s">
        <v>98</v>
      </c>
      <c r="F454" s="58">
        <v>0</v>
      </c>
      <c r="G454" s="58">
        <v>0</v>
      </c>
      <c r="H454" s="97">
        <v>0</v>
      </c>
      <c r="I454" s="98" t="e">
        <f t="shared" si="7"/>
        <v>#DIV/0!</v>
      </c>
    </row>
    <row r="455" spans="2:9" x14ac:dyDescent="0.25">
      <c r="B455" s="240">
        <v>3236</v>
      </c>
      <c r="C455" s="241"/>
      <c r="D455" s="242"/>
      <c r="E455" s="60" t="s">
        <v>99</v>
      </c>
      <c r="F455" s="58">
        <v>0</v>
      </c>
      <c r="G455" s="58">
        <v>0</v>
      </c>
      <c r="H455" s="97">
        <v>0</v>
      </c>
      <c r="I455" s="98" t="e">
        <f t="shared" si="7"/>
        <v>#DIV/0!</v>
      </c>
    </row>
    <row r="456" spans="2:9" x14ac:dyDescent="0.25">
      <c r="B456" s="240">
        <v>3237</v>
      </c>
      <c r="C456" s="241"/>
      <c r="D456" s="242"/>
      <c r="E456" s="60" t="s">
        <v>100</v>
      </c>
      <c r="F456" s="58">
        <v>0</v>
      </c>
      <c r="G456" s="58">
        <v>0</v>
      </c>
      <c r="H456" s="97">
        <v>0</v>
      </c>
      <c r="I456" s="98" t="e">
        <f t="shared" si="7"/>
        <v>#DIV/0!</v>
      </c>
    </row>
    <row r="457" spans="2:9" x14ac:dyDescent="0.25">
      <c r="B457" s="240">
        <v>3238</v>
      </c>
      <c r="C457" s="241"/>
      <c r="D457" s="242"/>
      <c r="E457" s="60" t="s">
        <v>101</v>
      </c>
      <c r="F457" s="58">
        <v>0</v>
      </c>
      <c r="G457" s="58">
        <v>0</v>
      </c>
      <c r="H457" s="97">
        <v>0</v>
      </c>
      <c r="I457" s="98" t="e">
        <f t="shared" si="7"/>
        <v>#DIV/0!</v>
      </c>
    </row>
    <row r="458" spans="2:9" x14ac:dyDescent="0.25">
      <c r="B458" s="240">
        <v>3239</v>
      </c>
      <c r="C458" s="241"/>
      <c r="D458" s="242"/>
      <c r="E458" s="60" t="s">
        <v>102</v>
      </c>
      <c r="F458" s="58">
        <v>0</v>
      </c>
      <c r="G458" s="58">
        <v>0</v>
      </c>
      <c r="H458" s="97">
        <v>0</v>
      </c>
      <c r="I458" s="98" t="e">
        <f t="shared" si="7"/>
        <v>#DIV/0!</v>
      </c>
    </row>
    <row r="459" spans="2:9" ht="26.25" x14ac:dyDescent="0.25">
      <c r="B459" s="226">
        <v>324</v>
      </c>
      <c r="C459" s="227"/>
      <c r="D459" s="228"/>
      <c r="E459" s="56" t="s">
        <v>133</v>
      </c>
      <c r="F459" s="58">
        <v>0</v>
      </c>
      <c r="G459" s="58">
        <v>0</v>
      </c>
      <c r="H459" s="97">
        <v>0</v>
      </c>
      <c r="I459" s="98" t="e">
        <f t="shared" si="7"/>
        <v>#DIV/0!</v>
      </c>
    </row>
    <row r="460" spans="2:9" ht="23.25" x14ac:dyDescent="0.25">
      <c r="B460" s="240">
        <v>3241</v>
      </c>
      <c r="C460" s="241"/>
      <c r="D460" s="242"/>
      <c r="E460" s="60" t="s">
        <v>134</v>
      </c>
      <c r="F460" s="58">
        <v>0</v>
      </c>
      <c r="G460" s="58">
        <v>0</v>
      </c>
      <c r="H460" s="97">
        <v>0</v>
      </c>
      <c r="I460" s="98" t="e">
        <f t="shared" si="7"/>
        <v>#DIV/0!</v>
      </c>
    </row>
    <row r="461" spans="2:9" x14ac:dyDescent="0.25">
      <c r="B461" s="226">
        <v>329</v>
      </c>
      <c r="C461" s="227"/>
      <c r="D461" s="228"/>
      <c r="E461" s="56" t="s">
        <v>103</v>
      </c>
      <c r="F461" s="58">
        <v>2690</v>
      </c>
      <c r="G461" s="58">
        <v>2690</v>
      </c>
      <c r="H461" s="97">
        <v>2648.47</v>
      </c>
      <c r="I461" s="98">
        <f t="shared" si="7"/>
        <v>98.456133828996272</v>
      </c>
    </row>
    <row r="462" spans="2:9" ht="23.25" x14ac:dyDescent="0.25">
      <c r="B462" s="240">
        <v>3291</v>
      </c>
      <c r="C462" s="241"/>
      <c r="D462" s="242"/>
      <c r="E462" s="60" t="s">
        <v>104</v>
      </c>
      <c r="F462" s="58">
        <v>0</v>
      </c>
      <c r="G462" s="58">
        <v>0</v>
      </c>
      <c r="H462" s="97">
        <v>0</v>
      </c>
      <c r="I462" s="98" t="e">
        <f t="shared" si="7"/>
        <v>#DIV/0!</v>
      </c>
    </row>
    <row r="463" spans="2:9" x14ac:dyDescent="0.25">
      <c r="B463" s="240">
        <v>3292</v>
      </c>
      <c r="C463" s="241"/>
      <c r="D463" s="242"/>
      <c r="E463" s="60" t="s">
        <v>105</v>
      </c>
      <c r="F463" s="58">
        <v>2690</v>
      </c>
      <c r="G463" s="58">
        <v>2690</v>
      </c>
      <c r="H463" s="97">
        <v>2648.47</v>
      </c>
      <c r="I463" s="98">
        <f t="shared" si="7"/>
        <v>98.456133828996272</v>
      </c>
    </row>
    <row r="464" spans="2:9" x14ac:dyDescent="0.25">
      <c r="B464" s="240">
        <v>3293</v>
      </c>
      <c r="C464" s="241"/>
      <c r="D464" s="242"/>
      <c r="E464" s="60" t="s">
        <v>106</v>
      </c>
      <c r="F464" s="58">
        <v>0</v>
      </c>
      <c r="G464" s="58">
        <v>0</v>
      </c>
      <c r="H464" s="97">
        <v>0</v>
      </c>
      <c r="I464" s="98" t="e">
        <f t="shared" si="7"/>
        <v>#DIV/0!</v>
      </c>
    </row>
    <row r="465" spans="2:9" x14ac:dyDescent="0.25">
      <c r="B465" s="240">
        <v>3294</v>
      </c>
      <c r="C465" s="241"/>
      <c r="D465" s="242"/>
      <c r="E465" s="60" t="s">
        <v>107</v>
      </c>
      <c r="F465" s="58">
        <v>0</v>
      </c>
      <c r="G465" s="58">
        <v>0</v>
      </c>
      <c r="H465" s="97">
        <v>0</v>
      </c>
      <c r="I465" s="98" t="e">
        <f t="shared" si="7"/>
        <v>#DIV/0!</v>
      </c>
    </row>
    <row r="466" spans="2:9" x14ac:dyDescent="0.25">
      <c r="B466" s="240">
        <v>3295</v>
      </c>
      <c r="C466" s="241"/>
      <c r="D466" s="242"/>
      <c r="E466" s="60" t="s">
        <v>108</v>
      </c>
      <c r="F466" s="58">
        <v>0</v>
      </c>
      <c r="G466" s="58">
        <v>0</v>
      </c>
      <c r="H466" s="97">
        <v>0</v>
      </c>
      <c r="I466" s="98" t="e">
        <f t="shared" si="7"/>
        <v>#DIV/0!</v>
      </c>
    </row>
    <row r="467" spans="2:9" x14ac:dyDescent="0.25">
      <c r="B467" s="240">
        <v>3296</v>
      </c>
      <c r="C467" s="241"/>
      <c r="D467" s="242"/>
      <c r="E467" s="60" t="s">
        <v>109</v>
      </c>
      <c r="F467" s="58">
        <v>0</v>
      </c>
      <c r="G467" s="58">
        <v>0</v>
      </c>
      <c r="H467" s="97">
        <v>0</v>
      </c>
      <c r="I467" s="98" t="e">
        <f t="shared" si="7"/>
        <v>#DIV/0!</v>
      </c>
    </row>
    <row r="468" spans="2:9" x14ac:dyDescent="0.25">
      <c r="B468" s="240">
        <v>3299</v>
      </c>
      <c r="C468" s="241"/>
      <c r="D468" s="242"/>
      <c r="E468" s="60" t="s">
        <v>110</v>
      </c>
      <c r="F468" s="58">
        <v>0</v>
      </c>
      <c r="G468" s="58">
        <v>0</v>
      </c>
      <c r="H468" s="97">
        <v>0</v>
      </c>
      <c r="I468" s="98" t="e">
        <f t="shared" ref="I468:I531" si="8">H468/G468*100</f>
        <v>#DIV/0!</v>
      </c>
    </row>
    <row r="469" spans="2:9" x14ac:dyDescent="0.25">
      <c r="B469" s="222">
        <v>34</v>
      </c>
      <c r="C469" s="223"/>
      <c r="D469" s="224"/>
      <c r="E469" s="55" t="s">
        <v>111</v>
      </c>
      <c r="F469" s="58">
        <v>0</v>
      </c>
      <c r="G469" s="58">
        <v>0</v>
      </c>
      <c r="H469" s="97">
        <v>0</v>
      </c>
      <c r="I469" s="98" t="e">
        <f t="shared" si="8"/>
        <v>#DIV/0!</v>
      </c>
    </row>
    <row r="470" spans="2:9" x14ac:dyDescent="0.25">
      <c r="B470" s="226">
        <v>343</v>
      </c>
      <c r="C470" s="227"/>
      <c r="D470" s="228"/>
      <c r="E470" s="56" t="s">
        <v>112</v>
      </c>
      <c r="F470" s="58">
        <v>0</v>
      </c>
      <c r="G470" s="58">
        <v>0</v>
      </c>
      <c r="H470" s="97">
        <v>0</v>
      </c>
      <c r="I470" s="98" t="e">
        <f t="shared" si="8"/>
        <v>#DIV/0!</v>
      </c>
    </row>
    <row r="471" spans="2:9" x14ac:dyDescent="0.25">
      <c r="B471" s="240">
        <v>3431</v>
      </c>
      <c r="C471" s="241"/>
      <c r="D471" s="242"/>
      <c r="E471" s="61" t="s">
        <v>113</v>
      </c>
      <c r="F471" s="58">
        <v>0</v>
      </c>
      <c r="G471" s="58">
        <v>0</v>
      </c>
      <c r="H471" s="97">
        <v>0</v>
      </c>
      <c r="I471" s="98" t="e">
        <f t="shared" si="8"/>
        <v>#DIV/0!</v>
      </c>
    </row>
    <row r="472" spans="2:9" x14ac:dyDescent="0.25">
      <c r="B472" s="240">
        <v>3433</v>
      </c>
      <c r="C472" s="241"/>
      <c r="D472" s="242"/>
      <c r="E472" s="60" t="s">
        <v>114</v>
      </c>
      <c r="F472" s="58">
        <v>0</v>
      </c>
      <c r="G472" s="58">
        <v>0</v>
      </c>
      <c r="H472" s="97">
        <v>0</v>
      </c>
      <c r="I472" s="98" t="e">
        <f t="shared" si="8"/>
        <v>#DIV/0!</v>
      </c>
    </row>
    <row r="473" spans="2:9" ht="26.25" x14ac:dyDescent="0.25">
      <c r="B473" s="222">
        <v>4</v>
      </c>
      <c r="C473" s="223"/>
      <c r="D473" s="224"/>
      <c r="E473" s="55" t="s">
        <v>6</v>
      </c>
      <c r="F473" s="73">
        <v>3230</v>
      </c>
      <c r="G473" s="73">
        <v>3230</v>
      </c>
      <c r="H473" s="99">
        <v>3247.51</v>
      </c>
      <c r="I473" s="98">
        <f t="shared" si="8"/>
        <v>100.54210526315789</v>
      </c>
    </row>
    <row r="474" spans="2:9" ht="26.25" x14ac:dyDescent="0.25">
      <c r="B474" s="252">
        <v>42</v>
      </c>
      <c r="C474" s="253"/>
      <c r="D474" s="254"/>
      <c r="E474" s="55" t="s">
        <v>117</v>
      </c>
      <c r="F474" s="73">
        <v>3230</v>
      </c>
      <c r="G474" s="73">
        <v>3230</v>
      </c>
      <c r="H474" s="99">
        <v>3247.51</v>
      </c>
      <c r="I474" s="98">
        <f t="shared" si="8"/>
        <v>100.54210526315789</v>
      </c>
    </row>
    <row r="475" spans="2:9" x14ac:dyDescent="0.25">
      <c r="B475" s="226">
        <v>421</v>
      </c>
      <c r="C475" s="227"/>
      <c r="D475" s="228"/>
      <c r="E475" s="56" t="s">
        <v>118</v>
      </c>
      <c r="F475" s="73">
        <v>0</v>
      </c>
      <c r="G475" s="73">
        <v>0</v>
      </c>
      <c r="H475" s="99">
        <v>0</v>
      </c>
      <c r="I475" s="98" t="e">
        <f t="shared" si="8"/>
        <v>#DIV/0!</v>
      </c>
    </row>
    <row r="476" spans="2:9" x14ac:dyDescent="0.25">
      <c r="B476" s="240">
        <v>4212</v>
      </c>
      <c r="C476" s="241"/>
      <c r="D476" s="242"/>
      <c r="E476" s="63" t="s">
        <v>119</v>
      </c>
      <c r="F476" s="58">
        <v>0</v>
      </c>
      <c r="G476" s="58">
        <v>0</v>
      </c>
      <c r="H476" s="97">
        <v>0</v>
      </c>
      <c r="I476" s="98" t="e">
        <f t="shared" si="8"/>
        <v>#DIV/0!</v>
      </c>
    </row>
    <row r="477" spans="2:9" x14ac:dyDescent="0.25">
      <c r="B477" s="226">
        <v>422</v>
      </c>
      <c r="C477" s="227"/>
      <c r="D477" s="228"/>
      <c r="E477" s="56" t="s">
        <v>120</v>
      </c>
      <c r="F477" s="73">
        <v>3230</v>
      </c>
      <c r="G477" s="73">
        <v>3230</v>
      </c>
      <c r="H477" s="99">
        <v>3247.51</v>
      </c>
      <c r="I477" s="98">
        <f t="shared" si="8"/>
        <v>100.54210526315789</v>
      </c>
    </row>
    <row r="478" spans="2:9" x14ac:dyDescent="0.25">
      <c r="B478" s="240">
        <v>4221</v>
      </c>
      <c r="C478" s="241"/>
      <c r="D478" s="242"/>
      <c r="E478" s="63" t="s">
        <v>121</v>
      </c>
      <c r="F478" s="58">
        <v>0</v>
      </c>
      <c r="G478" s="58">
        <v>0</v>
      </c>
      <c r="H478" s="97">
        <v>0</v>
      </c>
      <c r="I478" s="98" t="e">
        <f t="shared" si="8"/>
        <v>#DIV/0!</v>
      </c>
    </row>
    <row r="479" spans="2:9" x14ac:dyDescent="0.25">
      <c r="B479" s="240">
        <v>4226</v>
      </c>
      <c r="C479" s="241"/>
      <c r="D479" s="242"/>
      <c r="E479" s="63" t="s">
        <v>122</v>
      </c>
      <c r="F479" s="58">
        <v>0</v>
      </c>
      <c r="G479" s="58">
        <v>0</v>
      </c>
      <c r="H479" s="97">
        <v>0</v>
      </c>
      <c r="I479" s="98" t="e">
        <f t="shared" si="8"/>
        <v>#DIV/0!</v>
      </c>
    </row>
    <row r="480" spans="2:9" x14ac:dyDescent="0.25">
      <c r="B480" s="240">
        <v>4227</v>
      </c>
      <c r="C480" s="241"/>
      <c r="D480" s="242"/>
      <c r="E480" s="60" t="s">
        <v>123</v>
      </c>
      <c r="F480" s="58">
        <v>3230</v>
      </c>
      <c r="G480" s="58">
        <v>3230</v>
      </c>
      <c r="H480" s="97">
        <v>3247.51</v>
      </c>
      <c r="I480" s="98">
        <f t="shared" si="8"/>
        <v>100.54210526315789</v>
      </c>
    </row>
    <row r="481" spans="2:9" ht="26.25" x14ac:dyDescent="0.25">
      <c r="B481" s="226">
        <v>424</v>
      </c>
      <c r="C481" s="227"/>
      <c r="D481" s="228"/>
      <c r="E481" s="56" t="s">
        <v>124</v>
      </c>
      <c r="F481" s="73">
        <v>0</v>
      </c>
      <c r="G481" s="73">
        <v>0</v>
      </c>
      <c r="H481" s="99">
        <v>0</v>
      </c>
      <c r="I481" s="98" t="e">
        <f t="shared" si="8"/>
        <v>#DIV/0!</v>
      </c>
    </row>
    <row r="482" spans="2:9" x14ac:dyDescent="0.25">
      <c r="B482" s="240">
        <v>4241</v>
      </c>
      <c r="C482" s="241"/>
      <c r="D482" s="242"/>
      <c r="E482" s="60" t="s">
        <v>125</v>
      </c>
      <c r="F482" s="58">
        <v>0</v>
      </c>
      <c r="G482" s="58">
        <v>0</v>
      </c>
      <c r="H482" s="97">
        <v>0</v>
      </c>
      <c r="I482" s="98" t="e">
        <f t="shared" si="8"/>
        <v>#DIV/0!</v>
      </c>
    </row>
    <row r="483" spans="2:9" x14ac:dyDescent="0.25">
      <c r="B483" s="246"/>
      <c r="C483" s="247"/>
      <c r="D483" s="248"/>
      <c r="E483" s="54" t="s">
        <v>140</v>
      </c>
      <c r="F483" s="73">
        <v>82000</v>
      </c>
      <c r="G483" s="73">
        <v>82000</v>
      </c>
      <c r="H483" s="99">
        <f>H484</f>
        <v>25208.039999999997</v>
      </c>
      <c r="I483" s="98">
        <f t="shared" si="8"/>
        <v>30.741512195121949</v>
      </c>
    </row>
    <row r="484" spans="2:9" x14ac:dyDescent="0.25">
      <c r="B484" s="222">
        <v>3</v>
      </c>
      <c r="C484" s="223"/>
      <c r="D484" s="224"/>
      <c r="E484" s="55" t="s">
        <v>4</v>
      </c>
      <c r="F484" s="73">
        <v>75900</v>
      </c>
      <c r="G484" s="73">
        <v>75900</v>
      </c>
      <c r="H484" s="99">
        <f>H485+H495</f>
        <v>25208.039999999997</v>
      </c>
      <c r="I484" s="98">
        <f t="shared" si="8"/>
        <v>33.212173913043472</v>
      </c>
    </row>
    <row r="485" spans="2:9" x14ac:dyDescent="0.25">
      <c r="B485" s="222">
        <v>31</v>
      </c>
      <c r="C485" s="223"/>
      <c r="D485" s="224"/>
      <c r="E485" s="55" t="s">
        <v>5</v>
      </c>
      <c r="F485" s="73">
        <v>9380</v>
      </c>
      <c r="G485" s="73">
        <v>9380</v>
      </c>
      <c r="H485" s="99">
        <f>H486+H490+H492</f>
        <v>3902.8199999999997</v>
      </c>
      <c r="I485" s="98">
        <f t="shared" si="8"/>
        <v>41.607889125799566</v>
      </c>
    </row>
    <row r="486" spans="2:9" x14ac:dyDescent="0.25">
      <c r="B486" s="226">
        <v>311</v>
      </c>
      <c r="C486" s="227"/>
      <c r="D486" s="228"/>
      <c r="E486" s="56" t="s">
        <v>26</v>
      </c>
      <c r="F486" s="58">
        <v>3800</v>
      </c>
      <c r="G486" s="58">
        <v>3800</v>
      </c>
      <c r="H486" s="97">
        <f>H487</f>
        <v>3265.85</v>
      </c>
      <c r="I486" s="98">
        <f t="shared" si="8"/>
        <v>85.943421052631578</v>
      </c>
    </row>
    <row r="487" spans="2:9" x14ac:dyDescent="0.25">
      <c r="B487" s="213">
        <v>3111</v>
      </c>
      <c r="C487" s="214"/>
      <c r="D487" s="215"/>
      <c r="E487" s="57" t="s">
        <v>77</v>
      </c>
      <c r="F487" s="58">
        <v>3400</v>
      </c>
      <c r="G487" s="58">
        <v>3400</v>
      </c>
      <c r="H487" s="97">
        <v>3265.85</v>
      </c>
      <c r="I487" s="98">
        <f t="shared" si="8"/>
        <v>96.05441176470589</v>
      </c>
    </row>
    <row r="488" spans="2:9" x14ac:dyDescent="0.25">
      <c r="B488" s="213">
        <v>3113</v>
      </c>
      <c r="C488" s="214"/>
      <c r="D488" s="215"/>
      <c r="E488" s="57" t="s">
        <v>78</v>
      </c>
      <c r="F488" s="58">
        <v>0</v>
      </c>
      <c r="G488" s="58">
        <v>0</v>
      </c>
      <c r="H488" s="97">
        <v>0</v>
      </c>
      <c r="I488" s="98" t="e">
        <f t="shared" si="8"/>
        <v>#DIV/0!</v>
      </c>
    </row>
    <row r="489" spans="2:9" x14ac:dyDescent="0.25">
      <c r="B489" s="213">
        <v>3114</v>
      </c>
      <c r="C489" s="214"/>
      <c r="D489" s="215"/>
      <c r="E489" s="57" t="s">
        <v>79</v>
      </c>
      <c r="F489" s="58">
        <v>0</v>
      </c>
      <c r="G489" s="58">
        <v>0</v>
      </c>
      <c r="H489" s="97">
        <v>0</v>
      </c>
      <c r="I489" s="98" t="e">
        <f t="shared" si="8"/>
        <v>#DIV/0!</v>
      </c>
    </row>
    <row r="490" spans="2:9" x14ac:dyDescent="0.25">
      <c r="B490" s="226">
        <v>312</v>
      </c>
      <c r="C490" s="227"/>
      <c r="D490" s="228"/>
      <c r="E490" s="56" t="s">
        <v>80</v>
      </c>
      <c r="F490" s="58">
        <v>0</v>
      </c>
      <c r="G490" s="58">
        <v>0</v>
      </c>
      <c r="H490" s="97">
        <v>98.1</v>
      </c>
      <c r="I490" s="98" t="e">
        <f t="shared" si="8"/>
        <v>#DIV/0!</v>
      </c>
    </row>
    <row r="491" spans="2:9" x14ac:dyDescent="0.25">
      <c r="B491" s="213">
        <v>3121</v>
      </c>
      <c r="C491" s="214"/>
      <c r="D491" s="215"/>
      <c r="E491" s="57" t="s">
        <v>80</v>
      </c>
      <c r="F491" s="58">
        <v>0</v>
      </c>
      <c r="G491" s="58">
        <v>0</v>
      </c>
      <c r="H491" s="97">
        <v>98.1</v>
      </c>
      <c r="I491" s="98" t="e">
        <f t="shared" si="8"/>
        <v>#DIV/0!</v>
      </c>
    </row>
    <row r="492" spans="2:9" x14ac:dyDescent="0.25">
      <c r="B492" s="226">
        <v>313</v>
      </c>
      <c r="C492" s="227"/>
      <c r="D492" s="228"/>
      <c r="E492" s="56" t="s">
        <v>81</v>
      </c>
      <c r="F492" s="58">
        <v>0</v>
      </c>
      <c r="G492" s="58">
        <v>0</v>
      </c>
      <c r="H492" s="97">
        <v>538.87</v>
      </c>
      <c r="I492" s="98" t="e">
        <f t="shared" si="8"/>
        <v>#DIV/0!</v>
      </c>
    </row>
    <row r="493" spans="2:9" x14ac:dyDescent="0.25">
      <c r="B493" s="213">
        <v>3132</v>
      </c>
      <c r="C493" s="214"/>
      <c r="D493" s="215"/>
      <c r="E493" s="57" t="s">
        <v>82</v>
      </c>
      <c r="F493" s="58">
        <v>600</v>
      </c>
      <c r="G493" s="58">
        <v>600</v>
      </c>
      <c r="H493" s="97">
        <v>538.87</v>
      </c>
      <c r="I493" s="98">
        <f t="shared" si="8"/>
        <v>89.811666666666667</v>
      </c>
    </row>
    <row r="494" spans="2:9" ht="22.5" x14ac:dyDescent="0.25">
      <c r="B494" s="213">
        <v>3133</v>
      </c>
      <c r="C494" s="214"/>
      <c r="D494" s="215"/>
      <c r="E494" s="57" t="s">
        <v>83</v>
      </c>
      <c r="F494" s="58">
        <v>0</v>
      </c>
      <c r="G494" s="58">
        <v>0</v>
      </c>
      <c r="H494" s="97">
        <v>0</v>
      </c>
      <c r="I494" s="98" t="e">
        <f t="shared" si="8"/>
        <v>#DIV/0!</v>
      </c>
    </row>
    <row r="495" spans="2:9" x14ac:dyDescent="0.25">
      <c r="B495" s="222">
        <v>32</v>
      </c>
      <c r="C495" s="223"/>
      <c r="D495" s="224"/>
      <c r="E495" s="55" t="s">
        <v>13</v>
      </c>
      <c r="F495" s="73">
        <v>66520</v>
      </c>
      <c r="G495" s="73">
        <v>66520</v>
      </c>
      <c r="H495" s="99">
        <f>H496+H500+H507+H517+H519</f>
        <v>21305.219999999998</v>
      </c>
      <c r="I495" s="98">
        <f t="shared" si="8"/>
        <v>32.028292242934455</v>
      </c>
    </row>
    <row r="496" spans="2:9" x14ac:dyDescent="0.25">
      <c r="B496" s="226">
        <v>321</v>
      </c>
      <c r="C496" s="227"/>
      <c r="D496" s="228"/>
      <c r="E496" s="56" t="s">
        <v>28</v>
      </c>
      <c r="F496" s="58">
        <v>33674</v>
      </c>
      <c r="G496" s="58">
        <v>33674</v>
      </c>
      <c r="H496" s="97">
        <f>H497+H498+H499</f>
        <v>16065.3</v>
      </c>
      <c r="I496" s="98">
        <f t="shared" si="8"/>
        <v>47.708320959790932</v>
      </c>
    </row>
    <row r="497" spans="2:9" x14ac:dyDescent="0.25">
      <c r="B497" s="213">
        <v>3211</v>
      </c>
      <c r="C497" s="214"/>
      <c r="D497" s="215"/>
      <c r="E497" s="57" t="s">
        <v>29</v>
      </c>
      <c r="F497" s="58">
        <v>32479.49</v>
      </c>
      <c r="G497" s="58">
        <v>32479.49</v>
      </c>
      <c r="H497" s="97">
        <f>478.19+13382.22+900.38</f>
        <v>14760.789999999999</v>
      </c>
      <c r="I497" s="98">
        <f t="shared" si="8"/>
        <v>45.446495619235392</v>
      </c>
    </row>
    <row r="498" spans="2:9" x14ac:dyDescent="0.25">
      <c r="B498" s="240">
        <v>3212</v>
      </c>
      <c r="C498" s="241"/>
      <c r="D498" s="242"/>
      <c r="E498" s="59" t="s">
        <v>84</v>
      </c>
      <c r="F498" s="58">
        <v>0</v>
      </c>
      <c r="G498" s="58">
        <v>0</v>
      </c>
      <c r="H498" s="97">
        <v>0</v>
      </c>
      <c r="I498" s="98" t="e">
        <f t="shared" si="8"/>
        <v>#DIV/0!</v>
      </c>
    </row>
    <row r="499" spans="2:9" x14ac:dyDescent="0.25">
      <c r="B499" s="240">
        <v>3213</v>
      </c>
      <c r="C499" s="241"/>
      <c r="D499" s="242"/>
      <c r="E499" s="59" t="s">
        <v>85</v>
      </c>
      <c r="F499" s="58">
        <v>1194.51</v>
      </c>
      <c r="G499" s="58">
        <v>1194.51</v>
      </c>
      <c r="H499" s="97">
        <v>1304.51</v>
      </c>
      <c r="I499" s="98">
        <f t="shared" si="8"/>
        <v>109.20879691254154</v>
      </c>
    </row>
    <row r="500" spans="2:9" x14ac:dyDescent="0.25">
      <c r="B500" s="226">
        <v>322</v>
      </c>
      <c r="C500" s="227"/>
      <c r="D500" s="228"/>
      <c r="E500" s="56" t="s">
        <v>86</v>
      </c>
      <c r="F500" s="58">
        <v>1586</v>
      </c>
      <c r="G500" s="58">
        <v>1586</v>
      </c>
      <c r="H500" s="97">
        <f>H503+H505</f>
        <v>612.39</v>
      </c>
      <c r="I500" s="98">
        <f t="shared" si="8"/>
        <v>38.612232030264813</v>
      </c>
    </row>
    <row r="501" spans="2:9" x14ac:dyDescent="0.25">
      <c r="B501" s="240">
        <v>3221</v>
      </c>
      <c r="C501" s="241"/>
      <c r="D501" s="242"/>
      <c r="E501" s="59" t="s">
        <v>87</v>
      </c>
      <c r="F501" s="58">
        <v>810</v>
      </c>
      <c r="G501" s="58">
        <v>810</v>
      </c>
      <c r="H501" s="97">
        <v>0</v>
      </c>
      <c r="I501" s="98">
        <f t="shared" si="8"/>
        <v>0</v>
      </c>
    </row>
    <row r="502" spans="2:9" x14ac:dyDescent="0.25">
      <c r="B502" s="240">
        <v>3222</v>
      </c>
      <c r="C502" s="241"/>
      <c r="D502" s="242"/>
      <c r="E502" s="59" t="s">
        <v>88</v>
      </c>
      <c r="F502" s="58">
        <v>0</v>
      </c>
      <c r="G502" s="58">
        <v>0</v>
      </c>
      <c r="H502" s="97">
        <v>0</v>
      </c>
      <c r="I502" s="98" t="e">
        <f t="shared" si="8"/>
        <v>#DIV/0!</v>
      </c>
    </row>
    <row r="503" spans="2:9" x14ac:dyDescent="0.25">
      <c r="B503" s="240">
        <v>3223</v>
      </c>
      <c r="C503" s="241"/>
      <c r="D503" s="242"/>
      <c r="E503" s="59" t="s">
        <v>89</v>
      </c>
      <c r="F503" s="58">
        <v>660</v>
      </c>
      <c r="G503" s="58">
        <v>660</v>
      </c>
      <c r="H503" s="97">
        <f>111.39+385</f>
        <v>496.39</v>
      </c>
      <c r="I503" s="98">
        <f t="shared" si="8"/>
        <v>75.210606060606054</v>
      </c>
    </row>
    <row r="504" spans="2:9" x14ac:dyDescent="0.25">
      <c r="B504" s="240">
        <v>3224</v>
      </c>
      <c r="C504" s="241"/>
      <c r="D504" s="242"/>
      <c r="E504" s="59" t="s">
        <v>90</v>
      </c>
      <c r="F504" s="58">
        <v>0</v>
      </c>
      <c r="G504" s="58">
        <v>0</v>
      </c>
      <c r="H504" s="97">
        <v>0</v>
      </c>
      <c r="I504" s="98" t="e">
        <f t="shared" si="8"/>
        <v>#DIV/0!</v>
      </c>
    </row>
    <row r="505" spans="2:9" x14ac:dyDescent="0.25">
      <c r="B505" s="240">
        <v>3225</v>
      </c>
      <c r="C505" s="241"/>
      <c r="D505" s="242"/>
      <c r="E505" s="59" t="s">
        <v>91</v>
      </c>
      <c r="F505" s="58">
        <v>116</v>
      </c>
      <c r="G505" s="58">
        <v>116</v>
      </c>
      <c r="H505" s="97">
        <v>116</v>
      </c>
      <c r="I505" s="98">
        <f t="shared" si="8"/>
        <v>100</v>
      </c>
    </row>
    <row r="506" spans="2:9" x14ac:dyDescent="0.25">
      <c r="B506" s="240">
        <v>3227</v>
      </c>
      <c r="C506" s="241"/>
      <c r="D506" s="242"/>
      <c r="E506" s="59" t="s">
        <v>92</v>
      </c>
      <c r="F506" s="58">
        <v>0</v>
      </c>
      <c r="G506" s="58">
        <v>0</v>
      </c>
      <c r="H506" s="97">
        <v>0</v>
      </c>
      <c r="I506" s="98" t="e">
        <f t="shared" si="8"/>
        <v>#DIV/0!</v>
      </c>
    </row>
    <row r="507" spans="2:9" x14ac:dyDescent="0.25">
      <c r="B507" s="226">
        <v>323</v>
      </c>
      <c r="C507" s="227"/>
      <c r="D507" s="228"/>
      <c r="E507" s="56" t="s">
        <v>93</v>
      </c>
      <c r="F507" s="58">
        <v>18040</v>
      </c>
      <c r="G507" s="58">
        <v>18040</v>
      </c>
      <c r="H507" s="97">
        <f>H508+H509</f>
        <v>3761.8399999999997</v>
      </c>
      <c r="I507" s="98">
        <f t="shared" si="8"/>
        <v>20.852771618625276</v>
      </c>
    </row>
    <row r="508" spans="2:9" x14ac:dyDescent="0.25">
      <c r="B508" s="240">
        <v>3231</v>
      </c>
      <c r="C508" s="241"/>
      <c r="D508" s="242"/>
      <c r="E508" s="59" t="s">
        <v>94</v>
      </c>
      <c r="F508" s="58">
        <v>16980</v>
      </c>
      <c r="G508" s="58">
        <v>16980</v>
      </c>
      <c r="H508" s="97">
        <f>3.6+3042.2+570.82</f>
        <v>3616.62</v>
      </c>
      <c r="I508" s="98">
        <f t="shared" si="8"/>
        <v>21.299293286219083</v>
      </c>
    </row>
    <row r="509" spans="2:9" x14ac:dyDescent="0.25">
      <c r="B509" s="240">
        <v>3232</v>
      </c>
      <c r="C509" s="241"/>
      <c r="D509" s="242"/>
      <c r="E509" s="59" t="s">
        <v>95</v>
      </c>
      <c r="F509" s="58">
        <v>0</v>
      </c>
      <c r="G509" s="58">
        <v>0</v>
      </c>
      <c r="H509" s="97">
        <v>145.22</v>
      </c>
      <c r="I509" s="98" t="e">
        <f t="shared" si="8"/>
        <v>#DIV/0!</v>
      </c>
    </row>
    <row r="510" spans="2:9" x14ac:dyDescent="0.25">
      <c r="B510" s="240">
        <v>3233</v>
      </c>
      <c r="C510" s="241"/>
      <c r="D510" s="242"/>
      <c r="E510" s="59" t="s">
        <v>96</v>
      </c>
      <c r="F510" s="58">
        <v>1060</v>
      </c>
      <c r="G510" s="58">
        <v>1060</v>
      </c>
      <c r="H510" s="97">
        <v>0</v>
      </c>
      <c r="I510" s="98">
        <f t="shared" si="8"/>
        <v>0</v>
      </c>
    </row>
    <row r="511" spans="2:9" x14ac:dyDescent="0.25">
      <c r="B511" s="240">
        <v>3234</v>
      </c>
      <c r="C511" s="241"/>
      <c r="D511" s="242"/>
      <c r="E511" s="60" t="s">
        <v>97</v>
      </c>
      <c r="F511" s="58">
        <v>0</v>
      </c>
      <c r="G511" s="58">
        <v>0</v>
      </c>
      <c r="H511" s="97">
        <v>0</v>
      </c>
      <c r="I511" s="98" t="e">
        <f t="shared" si="8"/>
        <v>#DIV/0!</v>
      </c>
    </row>
    <row r="512" spans="2:9" x14ac:dyDescent="0.25">
      <c r="B512" s="240">
        <v>3235</v>
      </c>
      <c r="C512" s="241"/>
      <c r="D512" s="242"/>
      <c r="E512" s="60" t="s">
        <v>98</v>
      </c>
      <c r="F512" s="58">
        <v>0</v>
      </c>
      <c r="G512" s="58">
        <v>0</v>
      </c>
      <c r="H512" s="97">
        <v>0</v>
      </c>
      <c r="I512" s="98" t="e">
        <f t="shared" si="8"/>
        <v>#DIV/0!</v>
      </c>
    </row>
    <row r="513" spans="2:9" x14ac:dyDescent="0.25">
      <c r="B513" s="240">
        <v>3236</v>
      </c>
      <c r="C513" s="241"/>
      <c r="D513" s="242"/>
      <c r="E513" s="60" t="s">
        <v>99</v>
      </c>
      <c r="F513" s="58">
        <v>0</v>
      </c>
      <c r="G513" s="58">
        <v>0</v>
      </c>
      <c r="H513" s="97">
        <v>0</v>
      </c>
      <c r="I513" s="98" t="e">
        <f t="shared" si="8"/>
        <v>#DIV/0!</v>
      </c>
    </row>
    <row r="514" spans="2:9" x14ac:dyDescent="0.25">
      <c r="B514" s="240">
        <v>3237</v>
      </c>
      <c r="C514" s="241"/>
      <c r="D514" s="242"/>
      <c r="E514" s="60" t="s">
        <v>100</v>
      </c>
      <c r="F514" s="58">
        <v>0</v>
      </c>
      <c r="G514" s="58">
        <v>0</v>
      </c>
      <c r="H514" s="97">
        <v>0</v>
      </c>
      <c r="I514" s="98" t="e">
        <f t="shared" si="8"/>
        <v>#DIV/0!</v>
      </c>
    </row>
    <row r="515" spans="2:9" x14ac:dyDescent="0.25">
      <c r="B515" s="240">
        <v>3238</v>
      </c>
      <c r="C515" s="241"/>
      <c r="D515" s="242"/>
      <c r="E515" s="60" t="s">
        <v>101</v>
      </c>
      <c r="F515" s="58">
        <v>0</v>
      </c>
      <c r="G515" s="58">
        <v>0</v>
      </c>
      <c r="H515" s="97">
        <v>0</v>
      </c>
      <c r="I515" s="98" t="e">
        <f t="shared" si="8"/>
        <v>#DIV/0!</v>
      </c>
    </row>
    <row r="516" spans="2:9" x14ac:dyDescent="0.25">
      <c r="B516" s="240">
        <v>3239</v>
      </c>
      <c r="C516" s="241"/>
      <c r="D516" s="242"/>
      <c r="E516" s="60" t="s">
        <v>102</v>
      </c>
      <c r="F516" s="58">
        <v>0</v>
      </c>
      <c r="G516" s="58">
        <v>0</v>
      </c>
      <c r="H516" s="97">
        <v>0</v>
      </c>
      <c r="I516" s="98" t="e">
        <f t="shared" si="8"/>
        <v>#DIV/0!</v>
      </c>
    </row>
    <row r="517" spans="2:9" ht="26.25" x14ac:dyDescent="0.25">
      <c r="B517" s="226">
        <v>324</v>
      </c>
      <c r="C517" s="227"/>
      <c r="D517" s="228"/>
      <c r="E517" s="56" t="s">
        <v>133</v>
      </c>
      <c r="F517" s="58">
        <v>11000</v>
      </c>
      <c r="G517" s="58">
        <v>11000</v>
      </c>
      <c r="H517" s="97">
        <v>0</v>
      </c>
      <c r="I517" s="98">
        <f t="shared" si="8"/>
        <v>0</v>
      </c>
    </row>
    <row r="518" spans="2:9" ht="23.25" x14ac:dyDescent="0.25">
      <c r="B518" s="240">
        <v>3241</v>
      </c>
      <c r="C518" s="241"/>
      <c r="D518" s="242"/>
      <c r="E518" s="60" t="s">
        <v>134</v>
      </c>
      <c r="F518" s="58">
        <v>11000</v>
      </c>
      <c r="G518" s="58">
        <v>11000</v>
      </c>
      <c r="H518" s="97">
        <v>0</v>
      </c>
      <c r="I518" s="98">
        <f t="shared" si="8"/>
        <v>0</v>
      </c>
    </row>
    <row r="519" spans="2:9" x14ac:dyDescent="0.25">
      <c r="B519" s="226">
        <v>329</v>
      </c>
      <c r="C519" s="227"/>
      <c r="D519" s="228"/>
      <c r="E519" s="56" t="s">
        <v>103</v>
      </c>
      <c r="F519" s="58">
        <v>2220</v>
      </c>
      <c r="G519" s="58">
        <v>2220</v>
      </c>
      <c r="H519" s="97">
        <f>H521+H522+H526</f>
        <v>865.69</v>
      </c>
      <c r="I519" s="98">
        <f t="shared" si="8"/>
        <v>38.995045045045046</v>
      </c>
    </row>
    <row r="520" spans="2:9" ht="23.25" x14ac:dyDescent="0.25">
      <c r="B520" s="240">
        <v>3291</v>
      </c>
      <c r="C520" s="241"/>
      <c r="D520" s="242"/>
      <c r="E520" s="60" t="s">
        <v>104</v>
      </c>
      <c r="F520" s="58">
        <v>0</v>
      </c>
      <c r="G520" s="58">
        <v>0</v>
      </c>
      <c r="H520" s="97">
        <v>0</v>
      </c>
      <c r="I520" s="98" t="e">
        <f t="shared" si="8"/>
        <v>#DIV/0!</v>
      </c>
    </row>
    <row r="521" spans="2:9" x14ac:dyDescent="0.25">
      <c r="B521" s="240">
        <v>3292</v>
      </c>
      <c r="C521" s="241"/>
      <c r="D521" s="242"/>
      <c r="E521" s="60" t="s">
        <v>105</v>
      </c>
      <c r="F521" s="58">
        <v>500</v>
      </c>
      <c r="G521" s="58">
        <v>500</v>
      </c>
      <c r="H521" s="97">
        <v>230.27</v>
      </c>
      <c r="I521" s="98">
        <f t="shared" si="8"/>
        <v>46.054000000000002</v>
      </c>
    </row>
    <row r="522" spans="2:9" x14ac:dyDescent="0.25">
      <c r="B522" s="240">
        <v>3293</v>
      </c>
      <c r="C522" s="241"/>
      <c r="D522" s="242"/>
      <c r="E522" s="60" t="s">
        <v>106</v>
      </c>
      <c r="F522" s="58">
        <v>660</v>
      </c>
      <c r="G522" s="58">
        <v>660</v>
      </c>
      <c r="H522" s="97">
        <f>198.67+11.3</f>
        <v>209.97</v>
      </c>
      <c r="I522" s="98">
        <f t="shared" si="8"/>
        <v>31.813636363636366</v>
      </c>
    </row>
    <row r="523" spans="2:9" x14ac:dyDescent="0.25">
      <c r="B523" s="240">
        <v>3294</v>
      </c>
      <c r="C523" s="241"/>
      <c r="D523" s="242"/>
      <c r="E523" s="60" t="s">
        <v>107</v>
      </c>
      <c r="F523" s="58">
        <v>0</v>
      </c>
      <c r="G523" s="58">
        <v>0</v>
      </c>
      <c r="H523" s="97">
        <v>0</v>
      </c>
      <c r="I523" s="98" t="e">
        <f t="shared" si="8"/>
        <v>#DIV/0!</v>
      </c>
    </row>
    <row r="524" spans="2:9" x14ac:dyDescent="0.25">
      <c r="B524" s="240">
        <v>3295</v>
      </c>
      <c r="C524" s="241"/>
      <c r="D524" s="242"/>
      <c r="E524" s="60" t="s">
        <v>108</v>
      </c>
      <c r="F524" s="58">
        <v>0</v>
      </c>
      <c r="G524" s="58">
        <v>0</v>
      </c>
      <c r="H524" s="97">
        <v>0</v>
      </c>
      <c r="I524" s="98" t="e">
        <f t="shared" si="8"/>
        <v>#DIV/0!</v>
      </c>
    </row>
    <row r="525" spans="2:9" x14ac:dyDescent="0.25">
      <c r="B525" s="240">
        <v>3296</v>
      </c>
      <c r="C525" s="241"/>
      <c r="D525" s="242"/>
      <c r="E525" s="60" t="s">
        <v>109</v>
      </c>
      <c r="F525" s="58">
        <v>0</v>
      </c>
      <c r="G525" s="58">
        <v>0</v>
      </c>
      <c r="H525" s="97">
        <v>0</v>
      </c>
      <c r="I525" s="98" t="e">
        <f t="shared" si="8"/>
        <v>#DIV/0!</v>
      </c>
    </row>
    <row r="526" spans="2:9" x14ac:dyDescent="0.25">
      <c r="B526" s="240">
        <v>3299</v>
      </c>
      <c r="C526" s="241"/>
      <c r="D526" s="242"/>
      <c r="E526" s="60" t="s">
        <v>110</v>
      </c>
      <c r="F526" s="58">
        <v>1060</v>
      </c>
      <c r="G526" s="58">
        <v>1060</v>
      </c>
      <c r="H526" s="97">
        <f>110+315.45</f>
        <v>425.45</v>
      </c>
      <c r="I526" s="98">
        <f t="shared" si="8"/>
        <v>40.136792452830186</v>
      </c>
    </row>
    <row r="527" spans="2:9" x14ac:dyDescent="0.25">
      <c r="B527" s="222">
        <v>34</v>
      </c>
      <c r="C527" s="223"/>
      <c r="D527" s="224"/>
      <c r="E527" s="55" t="s">
        <v>111</v>
      </c>
      <c r="F527" s="73">
        <v>0</v>
      </c>
      <c r="G527" s="73">
        <v>0</v>
      </c>
      <c r="H527" s="99">
        <v>0</v>
      </c>
      <c r="I527" s="98" t="e">
        <f t="shared" si="8"/>
        <v>#DIV/0!</v>
      </c>
    </row>
    <row r="528" spans="2:9" x14ac:dyDescent="0.25">
      <c r="B528" s="226">
        <v>343</v>
      </c>
      <c r="C528" s="227"/>
      <c r="D528" s="228"/>
      <c r="E528" s="56" t="s">
        <v>112</v>
      </c>
      <c r="F528" s="58">
        <v>0</v>
      </c>
      <c r="G528" s="58">
        <v>0</v>
      </c>
      <c r="H528" s="97">
        <v>0</v>
      </c>
      <c r="I528" s="98" t="e">
        <f t="shared" si="8"/>
        <v>#DIV/0!</v>
      </c>
    </row>
    <row r="529" spans="2:9" x14ac:dyDescent="0.25">
      <c r="B529" s="240">
        <v>3431</v>
      </c>
      <c r="C529" s="241"/>
      <c r="D529" s="242"/>
      <c r="E529" s="61" t="s">
        <v>113</v>
      </c>
      <c r="F529" s="58">
        <v>0</v>
      </c>
      <c r="G529" s="58">
        <v>0</v>
      </c>
      <c r="H529" s="97">
        <v>0</v>
      </c>
      <c r="I529" s="98" t="e">
        <f t="shared" si="8"/>
        <v>#DIV/0!</v>
      </c>
    </row>
    <row r="530" spans="2:9" x14ac:dyDescent="0.25">
      <c r="B530" s="240">
        <v>3433</v>
      </c>
      <c r="C530" s="241"/>
      <c r="D530" s="242"/>
      <c r="E530" s="60" t="s">
        <v>114</v>
      </c>
      <c r="F530" s="58">
        <v>0</v>
      </c>
      <c r="G530" s="58">
        <v>0</v>
      </c>
      <c r="H530" s="97">
        <v>0</v>
      </c>
      <c r="I530" s="98" t="e">
        <f t="shared" si="8"/>
        <v>#DIV/0!</v>
      </c>
    </row>
    <row r="531" spans="2:9" ht="26.25" x14ac:dyDescent="0.25">
      <c r="B531" s="222">
        <v>4</v>
      </c>
      <c r="C531" s="223"/>
      <c r="D531" s="224"/>
      <c r="E531" s="55" t="s">
        <v>6</v>
      </c>
      <c r="F531" s="58">
        <v>6100</v>
      </c>
      <c r="G531" s="58">
        <v>6100</v>
      </c>
      <c r="H531" s="97">
        <v>0</v>
      </c>
      <c r="I531" s="98">
        <f t="shared" si="8"/>
        <v>0</v>
      </c>
    </row>
    <row r="532" spans="2:9" ht="26.25" x14ac:dyDescent="0.25">
      <c r="B532" s="222">
        <v>42</v>
      </c>
      <c r="C532" s="223"/>
      <c r="D532" s="224"/>
      <c r="E532" s="55" t="s">
        <v>117</v>
      </c>
      <c r="F532" s="58">
        <v>6100</v>
      </c>
      <c r="G532" s="58">
        <v>6100</v>
      </c>
      <c r="H532" s="97">
        <v>0</v>
      </c>
      <c r="I532" s="98">
        <f t="shared" ref="I532:I595" si="9">H532/G532*100</f>
        <v>0</v>
      </c>
    </row>
    <row r="533" spans="2:9" x14ac:dyDescent="0.25">
      <c r="B533" s="226">
        <v>421</v>
      </c>
      <c r="C533" s="227"/>
      <c r="D533" s="228"/>
      <c r="E533" s="56" t="s">
        <v>118</v>
      </c>
      <c r="F533" s="58">
        <v>0</v>
      </c>
      <c r="G533" s="58">
        <v>0</v>
      </c>
      <c r="H533" s="97">
        <v>0</v>
      </c>
      <c r="I533" s="98" t="e">
        <f t="shared" si="9"/>
        <v>#DIV/0!</v>
      </c>
    </row>
    <row r="534" spans="2:9" x14ac:dyDescent="0.25">
      <c r="B534" s="240">
        <v>4212</v>
      </c>
      <c r="C534" s="241"/>
      <c r="D534" s="242"/>
      <c r="E534" s="63" t="s">
        <v>119</v>
      </c>
      <c r="F534" s="58">
        <v>0</v>
      </c>
      <c r="G534" s="58">
        <v>0</v>
      </c>
      <c r="H534" s="97">
        <v>0</v>
      </c>
      <c r="I534" s="98" t="e">
        <f t="shared" si="9"/>
        <v>#DIV/0!</v>
      </c>
    </row>
    <row r="535" spans="2:9" x14ac:dyDescent="0.25">
      <c r="B535" s="226">
        <v>422</v>
      </c>
      <c r="C535" s="227"/>
      <c r="D535" s="228"/>
      <c r="E535" s="56" t="s">
        <v>120</v>
      </c>
      <c r="F535" s="58">
        <v>6100</v>
      </c>
      <c r="G535" s="58">
        <v>6100</v>
      </c>
      <c r="H535" s="97">
        <v>0</v>
      </c>
      <c r="I535" s="98">
        <f t="shared" si="9"/>
        <v>0</v>
      </c>
    </row>
    <row r="536" spans="2:9" x14ac:dyDescent="0.25">
      <c r="B536" s="240">
        <v>4221</v>
      </c>
      <c r="C536" s="241"/>
      <c r="D536" s="242"/>
      <c r="E536" s="63" t="s">
        <v>121</v>
      </c>
      <c r="F536" s="58">
        <v>0</v>
      </c>
      <c r="G536" s="58">
        <v>0</v>
      </c>
      <c r="H536" s="97">
        <v>0</v>
      </c>
      <c r="I536" s="98" t="e">
        <f t="shared" si="9"/>
        <v>#DIV/0!</v>
      </c>
    </row>
    <row r="537" spans="2:9" x14ac:dyDescent="0.25">
      <c r="B537" s="240">
        <v>4226</v>
      </c>
      <c r="C537" s="241"/>
      <c r="D537" s="242"/>
      <c r="E537" s="63" t="s">
        <v>122</v>
      </c>
      <c r="F537" s="58">
        <v>0</v>
      </c>
      <c r="G537" s="58">
        <v>0</v>
      </c>
      <c r="H537" s="97">
        <v>0</v>
      </c>
      <c r="I537" s="98" t="e">
        <f t="shared" si="9"/>
        <v>#DIV/0!</v>
      </c>
    </row>
    <row r="538" spans="2:9" x14ac:dyDescent="0.25">
      <c r="B538" s="240">
        <v>4227</v>
      </c>
      <c r="C538" s="241"/>
      <c r="D538" s="242"/>
      <c r="E538" s="60" t="s">
        <v>123</v>
      </c>
      <c r="F538" s="58">
        <v>6100</v>
      </c>
      <c r="G538" s="58">
        <v>6100</v>
      </c>
      <c r="H538" s="97">
        <v>0</v>
      </c>
      <c r="I538" s="98">
        <f t="shared" si="9"/>
        <v>0</v>
      </c>
    </row>
    <row r="539" spans="2:9" ht="26.25" x14ac:dyDescent="0.25">
      <c r="B539" s="226">
        <v>424</v>
      </c>
      <c r="C539" s="227"/>
      <c r="D539" s="228"/>
      <c r="E539" s="56" t="s">
        <v>124</v>
      </c>
      <c r="F539" s="58">
        <v>0</v>
      </c>
      <c r="G539" s="58">
        <v>0</v>
      </c>
      <c r="H539" s="97">
        <v>0</v>
      </c>
      <c r="I539" s="98" t="e">
        <f t="shared" si="9"/>
        <v>#DIV/0!</v>
      </c>
    </row>
    <row r="540" spans="2:9" x14ac:dyDescent="0.25">
      <c r="B540" s="240">
        <v>4241</v>
      </c>
      <c r="C540" s="241"/>
      <c r="D540" s="242"/>
      <c r="E540" s="60" t="s">
        <v>125</v>
      </c>
      <c r="F540" s="58">
        <v>0</v>
      </c>
      <c r="G540" s="58">
        <v>0</v>
      </c>
      <c r="H540" s="97">
        <v>0</v>
      </c>
      <c r="I540" s="98" t="e">
        <f t="shared" si="9"/>
        <v>#DIV/0!</v>
      </c>
    </row>
    <row r="541" spans="2:9" x14ac:dyDescent="0.25">
      <c r="B541" s="222"/>
      <c r="C541" s="223"/>
      <c r="D541" s="224"/>
      <c r="E541" s="55"/>
      <c r="F541" s="58"/>
      <c r="G541" s="58"/>
      <c r="H541" s="97"/>
      <c r="I541" s="98" t="e">
        <f t="shared" si="9"/>
        <v>#DIV/0!</v>
      </c>
    </row>
    <row r="542" spans="2:9" ht="26.25" x14ac:dyDescent="0.25">
      <c r="B542" s="243" t="s">
        <v>141</v>
      </c>
      <c r="C542" s="244"/>
      <c r="D542" s="245"/>
      <c r="E542" s="62" t="s">
        <v>142</v>
      </c>
      <c r="F542" s="73">
        <v>3133.2900000000004</v>
      </c>
      <c r="G542" s="73">
        <v>3133.2900000000004</v>
      </c>
      <c r="H542" s="75">
        <f>H543</f>
        <v>2635.51</v>
      </c>
      <c r="I542" s="98">
        <f t="shared" si="9"/>
        <v>84.113184544041559</v>
      </c>
    </row>
    <row r="543" spans="2:9" x14ac:dyDescent="0.25">
      <c r="B543" s="246"/>
      <c r="C543" s="247"/>
      <c r="D543" s="248"/>
      <c r="E543" s="54" t="s">
        <v>76</v>
      </c>
      <c r="F543" s="73">
        <v>3133.2900000000004</v>
      </c>
      <c r="G543" s="73">
        <v>3133.2900000000004</v>
      </c>
      <c r="H543" s="99">
        <f>H544+H592</f>
        <v>2635.51</v>
      </c>
      <c r="I543" s="98">
        <f t="shared" si="9"/>
        <v>84.113184544041559</v>
      </c>
    </row>
    <row r="544" spans="2:9" x14ac:dyDescent="0.25">
      <c r="B544" s="222">
        <v>3</v>
      </c>
      <c r="C544" s="223"/>
      <c r="D544" s="224"/>
      <c r="E544" s="55" t="s">
        <v>4</v>
      </c>
      <c r="F544" s="73">
        <v>3133.2900000000004</v>
      </c>
      <c r="G544" s="73">
        <v>3133.2900000000004</v>
      </c>
      <c r="H544" s="99">
        <f>H545+H555+H585+H589</f>
        <v>1886.3</v>
      </c>
      <c r="I544" s="98">
        <f t="shared" si="9"/>
        <v>60.201896409205645</v>
      </c>
    </row>
    <row r="545" spans="2:9" x14ac:dyDescent="0.25">
      <c r="B545" s="222">
        <v>31</v>
      </c>
      <c r="C545" s="223"/>
      <c r="D545" s="224"/>
      <c r="E545" s="55" t="s">
        <v>5</v>
      </c>
      <c r="F545" s="73">
        <v>0</v>
      </c>
      <c r="G545" s="73">
        <v>0</v>
      </c>
      <c r="H545" s="73">
        <v>0</v>
      </c>
      <c r="I545" s="98" t="e">
        <f t="shared" si="9"/>
        <v>#DIV/0!</v>
      </c>
    </row>
    <row r="546" spans="2:9" x14ac:dyDescent="0.25">
      <c r="B546" s="226">
        <v>311</v>
      </c>
      <c r="C546" s="227"/>
      <c r="D546" s="228"/>
      <c r="E546" s="56" t="s">
        <v>26</v>
      </c>
      <c r="F546" s="58">
        <v>0</v>
      </c>
      <c r="G546" s="58">
        <v>0</v>
      </c>
      <c r="H546" s="58">
        <v>0</v>
      </c>
      <c r="I546" s="98" t="e">
        <f t="shared" si="9"/>
        <v>#DIV/0!</v>
      </c>
    </row>
    <row r="547" spans="2:9" x14ac:dyDescent="0.25">
      <c r="B547" s="213">
        <v>3111</v>
      </c>
      <c r="C547" s="214"/>
      <c r="D547" s="215"/>
      <c r="E547" s="57" t="s">
        <v>77</v>
      </c>
      <c r="F547" s="58">
        <v>0</v>
      </c>
      <c r="G547" s="58">
        <v>0</v>
      </c>
      <c r="H547" s="58">
        <v>0</v>
      </c>
      <c r="I547" s="98" t="e">
        <f t="shared" si="9"/>
        <v>#DIV/0!</v>
      </c>
    </row>
    <row r="548" spans="2:9" x14ac:dyDescent="0.25">
      <c r="B548" s="213">
        <v>3113</v>
      </c>
      <c r="C548" s="214"/>
      <c r="D548" s="215"/>
      <c r="E548" s="57" t="s">
        <v>78</v>
      </c>
      <c r="F548" s="58">
        <v>0</v>
      </c>
      <c r="G548" s="58">
        <v>0</v>
      </c>
      <c r="H548" s="58">
        <v>0</v>
      </c>
      <c r="I548" s="98" t="e">
        <f t="shared" si="9"/>
        <v>#DIV/0!</v>
      </c>
    </row>
    <row r="549" spans="2:9" x14ac:dyDescent="0.25">
      <c r="B549" s="213">
        <v>3114</v>
      </c>
      <c r="C549" s="214"/>
      <c r="D549" s="215"/>
      <c r="E549" s="57" t="s">
        <v>79</v>
      </c>
      <c r="F549" s="58">
        <v>0</v>
      </c>
      <c r="G549" s="58">
        <v>0</v>
      </c>
      <c r="H549" s="58">
        <v>0</v>
      </c>
      <c r="I549" s="98" t="e">
        <f t="shared" si="9"/>
        <v>#DIV/0!</v>
      </c>
    </row>
    <row r="550" spans="2:9" x14ac:dyDescent="0.25">
      <c r="B550" s="226">
        <v>312</v>
      </c>
      <c r="C550" s="227"/>
      <c r="D550" s="228"/>
      <c r="E550" s="56" t="s">
        <v>80</v>
      </c>
      <c r="F550" s="58">
        <v>0</v>
      </c>
      <c r="G550" s="58">
        <v>0</v>
      </c>
      <c r="H550" s="58">
        <v>0</v>
      </c>
      <c r="I550" s="98" t="e">
        <f t="shared" si="9"/>
        <v>#DIV/0!</v>
      </c>
    </row>
    <row r="551" spans="2:9" x14ac:dyDescent="0.25">
      <c r="B551" s="213">
        <v>3121</v>
      </c>
      <c r="C551" s="214"/>
      <c r="D551" s="215"/>
      <c r="E551" s="57" t="s">
        <v>80</v>
      </c>
      <c r="F551" s="58">
        <v>0</v>
      </c>
      <c r="G551" s="58">
        <v>0</v>
      </c>
      <c r="H551" s="58">
        <v>0</v>
      </c>
      <c r="I551" s="98" t="e">
        <f t="shared" si="9"/>
        <v>#DIV/0!</v>
      </c>
    </row>
    <row r="552" spans="2:9" x14ac:dyDescent="0.25">
      <c r="B552" s="226">
        <v>313</v>
      </c>
      <c r="C552" s="227"/>
      <c r="D552" s="228"/>
      <c r="E552" s="56" t="s">
        <v>81</v>
      </c>
      <c r="F552" s="58">
        <v>0</v>
      </c>
      <c r="G552" s="58">
        <v>0</v>
      </c>
      <c r="H552" s="58">
        <v>0</v>
      </c>
      <c r="I552" s="98" t="e">
        <f t="shared" si="9"/>
        <v>#DIV/0!</v>
      </c>
    </row>
    <row r="553" spans="2:9" x14ac:dyDescent="0.25">
      <c r="B553" s="213">
        <v>3132</v>
      </c>
      <c r="C553" s="214"/>
      <c r="D553" s="215"/>
      <c r="E553" s="57" t="s">
        <v>82</v>
      </c>
      <c r="F553" s="58">
        <v>0</v>
      </c>
      <c r="G553" s="58">
        <v>0</v>
      </c>
      <c r="H553" s="58">
        <v>0</v>
      </c>
      <c r="I553" s="98" t="e">
        <f t="shared" si="9"/>
        <v>#DIV/0!</v>
      </c>
    </row>
    <row r="554" spans="2:9" ht="22.5" x14ac:dyDescent="0.25">
      <c r="B554" s="213">
        <v>3133</v>
      </c>
      <c r="C554" s="214"/>
      <c r="D554" s="215"/>
      <c r="E554" s="57" t="s">
        <v>83</v>
      </c>
      <c r="F554" s="58">
        <v>0</v>
      </c>
      <c r="G554" s="58">
        <v>0</v>
      </c>
      <c r="H554" s="58">
        <v>0</v>
      </c>
      <c r="I554" s="98" t="e">
        <f t="shared" si="9"/>
        <v>#DIV/0!</v>
      </c>
    </row>
    <row r="555" spans="2:9" x14ac:dyDescent="0.25">
      <c r="B555" s="222">
        <v>32</v>
      </c>
      <c r="C555" s="223"/>
      <c r="D555" s="224"/>
      <c r="E555" s="55" t="s">
        <v>13</v>
      </c>
      <c r="F555" s="73">
        <v>2596.7600000000002</v>
      </c>
      <c r="G555" s="73">
        <v>2596.7600000000002</v>
      </c>
      <c r="H555" s="99">
        <f>H556+H560+H567+H577</f>
        <v>1818.5</v>
      </c>
      <c r="I555" s="98">
        <f t="shared" si="9"/>
        <v>70.029575316933403</v>
      </c>
    </row>
    <row r="556" spans="2:9" x14ac:dyDescent="0.25">
      <c r="B556" s="226">
        <v>321</v>
      </c>
      <c r="C556" s="227"/>
      <c r="D556" s="228"/>
      <c r="E556" s="56" t="s">
        <v>28</v>
      </c>
      <c r="F556" s="58">
        <v>1583.15</v>
      </c>
      <c r="G556" s="58">
        <v>1583.15</v>
      </c>
      <c r="H556" s="97">
        <v>573.38</v>
      </c>
      <c r="I556" s="98">
        <f t="shared" si="9"/>
        <v>36.217667308846288</v>
      </c>
    </row>
    <row r="557" spans="2:9" x14ac:dyDescent="0.25">
      <c r="B557" s="213">
        <v>3211</v>
      </c>
      <c r="C557" s="214"/>
      <c r="D557" s="215"/>
      <c r="E557" s="57" t="s">
        <v>29</v>
      </c>
      <c r="F557" s="58">
        <v>1583.15</v>
      </c>
      <c r="G557" s="58">
        <v>1583.15</v>
      </c>
      <c r="H557" s="97">
        <v>573.38</v>
      </c>
      <c r="I557" s="98">
        <f t="shared" si="9"/>
        <v>36.217667308846288</v>
      </c>
    </row>
    <row r="558" spans="2:9" x14ac:dyDescent="0.25">
      <c r="B558" s="240">
        <v>3212</v>
      </c>
      <c r="C558" s="241"/>
      <c r="D558" s="242"/>
      <c r="E558" s="59" t="s">
        <v>84</v>
      </c>
      <c r="F558" s="58">
        <v>0</v>
      </c>
      <c r="G558" s="58">
        <v>0</v>
      </c>
      <c r="H558" s="97">
        <v>0</v>
      </c>
      <c r="I558" s="98" t="e">
        <f t="shared" si="9"/>
        <v>#DIV/0!</v>
      </c>
    </row>
    <row r="559" spans="2:9" x14ac:dyDescent="0.25">
      <c r="B559" s="240">
        <v>3213</v>
      </c>
      <c r="C559" s="241"/>
      <c r="D559" s="242"/>
      <c r="E559" s="59" t="s">
        <v>85</v>
      </c>
      <c r="F559" s="58">
        <v>0</v>
      </c>
      <c r="G559" s="58">
        <v>0</v>
      </c>
      <c r="H559" s="97">
        <v>0</v>
      </c>
      <c r="I559" s="98" t="e">
        <f t="shared" si="9"/>
        <v>#DIV/0!</v>
      </c>
    </row>
    <row r="560" spans="2:9" x14ac:dyDescent="0.25">
      <c r="B560" s="226">
        <v>322</v>
      </c>
      <c r="C560" s="227"/>
      <c r="D560" s="228"/>
      <c r="E560" s="56" t="s">
        <v>86</v>
      </c>
      <c r="F560" s="58">
        <v>0</v>
      </c>
      <c r="G560" s="58">
        <v>0</v>
      </c>
      <c r="H560" s="97">
        <v>332.2</v>
      </c>
      <c r="I560" s="98" t="e">
        <f t="shared" si="9"/>
        <v>#DIV/0!</v>
      </c>
    </row>
    <row r="561" spans="2:9" x14ac:dyDescent="0.25">
      <c r="B561" s="240">
        <v>3221</v>
      </c>
      <c r="C561" s="241"/>
      <c r="D561" s="242"/>
      <c r="E561" s="59" t="s">
        <v>87</v>
      </c>
      <c r="F561" s="58">
        <v>0</v>
      </c>
      <c r="G561" s="58">
        <v>0</v>
      </c>
      <c r="H561" s="97">
        <v>0</v>
      </c>
      <c r="I561" s="98" t="e">
        <f t="shared" si="9"/>
        <v>#DIV/0!</v>
      </c>
    </row>
    <row r="562" spans="2:9" x14ac:dyDescent="0.25">
      <c r="B562" s="240">
        <v>3222</v>
      </c>
      <c r="C562" s="241"/>
      <c r="D562" s="242"/>
      <c r="E562" s="59" t="s">
        <v>88</v>
      </c>
      <c r="F562" s="58">
        <v>0</v>
      </c>
      <c r="G562" s="58">
        <v>0</v>
      </c>
      <c r="H562" s="97">
        <v>0</v>
      </c>
      <c r="I562" s="98" t="e">
        <f t="shared" si="9"/>
        <v>#DIV/0!</v>
      </c>
    </row>
    <row r="563" spans="2:9" x14ac:dyDescent="0.25">
      <c r="B563" s="240">
        <v>3223</v>
      </c>
      <c r="C563" s="241"/>
      <c r="D563" s="242"/>
      <c r="E563" s="59" t="s">
        <v>89</v>
      </c>
      <c r="F563" s="58">
        <v>0</v>
      </c>
      <c r="G563" s="58">
        <v>0</v>
      </c>
      <c r="H563" s="97">
        <v>0</v>
      </c>
      <c r="I563" s="98" t="e">
        <f t="shared" si="9"/>
        <v>#DIV/0!</v>
      </c>
    </row>
    <row r="564" spans="2:9" x14ac:dyDescent="0.25">
      <c r="B564" s="240">
        <v>3224</v>
      </c>
      <c r="C564" s="241"/>
      <c r="D564" s="242"/>
      <c r="E564" s="59" t="s">
        <v>90</v>
      </c>
      <c r="F564" s="58">
        <v>0</v>
      </c>
      <c r="G564" s="58">
        <v>0</v>
      </c>
      <c r="H564" s="97">
        <v>0</v>
      </c>
      <c r="I564" s="98" t="e">
        <f t="shared" si="9"/>
        <v>#DIV/0!</v>
      </c>
    </row>
    <row r="565" spans="2:9" x14ac:dyDescent="0.25">
      <c r="B565" s="240">
        <v>3225</v>
      </c>
      <c r="C565" s="241"/>
      <c r="D565" s="242"/>
      <c r="E565" s="59" t="s">
        <v>91</v>
      </c>
      <c r="F565" s="58">
        <v>0</v>
      </c>
      <c r="G565" s="58">
        <v>0</v>
      </c>
      <c r="H565" s="97">
        <v>322.2</v>
      </c>
      <c r="I565" s="98" t="e">
        <f t="shared" si="9"/>
        <v>#DIV/0!</v>
      </c>
    </row>
    <row r="566" spans="2:9" x14ac:dyDescent="0.25">
      <c r="B566" s="240">
        <v>3227</v>
      </c>
      <c r="C566" s="241"/>
      <c r="D566" s="242"/>
      <c r="E566" s="59" t="s">
        <v>92</v>
      </c>
      <c r="F566" s="58">
        <v>0</v>
      </c>
      <c r="G566" s="58">
        <v>0</v>
      </c>
      <c r="H566" s="97">
        <v>0</v>
      </c>
      <c r="I566" s="98" t="e">
        <f t="shared" si="9"/>
        <v>#DIV/0!</v>
      </c>
    </row>
    <row r="567" spans="2:9" x14ac:dyDescent="0.25">
      <c r="B567" s="226">
        <v>323</v>
      </c>
      <c r="C567" s="227"/>
      <c r="D567" s="228"/>
      <c r="E567" s="56" t="s">
        <v>93</v>
      </c>
      <c r="F567" s="58">
        <v>0</v>
      </c>
      <c r="G567" s="58">
        <v>0</v>
      </c>
      <c r="H567" s="97">
        <v>24.5</v>
      </c>
      <c r="I567" s="98" t="e">
        <f t="shared" si="9"/>
        <v>#DIV/0!</v>
      </c>
    </row>
    <row r="568" spans="2:9" x14ac:dyDescent="0.25">
      <c r="B568" s="240">
        <v>3231</v>
      </c>
      <c r="C568" s="241"/>
      <c r="D568" s="242"/>
      <c r="E568" s="59" t="s">
        <v>94</v>
      </c>
      <c r="F568" s="58">
        <v>0</v>
      </c>
      <c r="G568" s="58">
        <v>0</v>
      </c>
      <c r="H568" s="97">
        <v>24.5</v>
      </c>
      <c r="I568" s="98" t="e">
        <f t="shared" si="9"/>
        <v>#DIV/0!</v>
      </c>
    </row>
    <row r="569" spans="2:9" x14ac:dyDescent="0.25">
      <c r="B569" s="240">
        <v>3232</v>
      </c>
      <c r="C569" s="241"/>
      <c r="D569" s="242"/>
      <c r="E569" s="59" t="s">
        <v>95</v>
      </c>
      <c r="F569" s="58">
        <v>0</v>
      </c>
      <c r="G569" s="58">
        <v>0</v>
      </c>
      <c r="H569" s="97">
        <v>0</v>
      </c>
      <c r="I569" s="98" t="e">
        <f t="shared" si="9"/>
        <v>#DIV/0!</v>
      </c>
    </row>
    <row r="570" spans="2:9" x14ac:dyDescent="0.25">
      <c r="B570" s="240">
        <v>3233</v>
      </c>
      <c r="C570" s="241"/>
      <c r="D570" s="242"/>
      <c r="E570" s="59" t="s">
        <v>96</v>
      </c>
      <c r="F570" s="58">
        <v>0</v>
      </c>
      <c r="G570" s="58">
        <v>0</v>
      </c>
      <c r="H570" s="97">
        <v>0</v>
      </c>
      <c r="I570" s="98" t="e">
        <f t="shared" si="9"/>
        <v>#DIV/0!</v>
      </c>
    </row>
    <row r="571" spans="2:9" x14ac:dyDescent="0.25">
      <c r="B571" s="240">
        <v>3234</v>
      </c>
      <c r="C571" s="241"/>
      <c r="D571" s="242"/>
      <c r="E571" s="60" t="s">
        <v>97</v>
      </c>
      <c r="F571" s="58">
        <v>0</v>
      </c>
      <c r="G571" s="58">
        <v>0</v>
      </c>
      <c r="H571" s="97">
        <v>0</v>
      </c>
      <c r="I571" s="98" t="e">
        <f t="shared" si="9"/>
        <v>#DIV/0!</v>
      </c>
    </row>
    <row r="572" spans="2:9" x14ac:dyDescent="0.25">
      <c r="B572" s="240">
        <v>3235</v>
      </c>
      <c r="C572" s="241"/>
      <c r="D572" s="242"/>
      <c r="E572" s="60" t="s">
        <v>98</v>
      </c>
      <c r="F572" s="58">
        <v>0</v>
      </c>
      <c r="G572" s="58">
        <v>0</v>
      </c>
      <c r="H572" s="97">
        <v>0</v>
      </c>
      <c r="I572" s="98" t="e">
        <f t="shared" si="9"/>
        <v>#DIV/0!</v>
      </c>
    </row>
    <row r="573" spans="2:9" x14ac:dyDescent="0.25">
      <c r="B573" s="240">
        <v>3236</v>
      </c>
      <c r="C573" s="241"/>
      <c r="D573" s="242"/>
      <c r="E573" s="60" t="s">
        <v>99</v>
      </c>
      <c r="F573" s="58">
        <v>0</v>
      </c>
      <c r="G573" s="58">
        <v>0</v>
      </c>
      <c r="H573" s="97">
        <v>0</v>
      </c>
      <c r="I573" s="98" t="e">
        <f t="shared" si="9"/>
        <v>#DIV/0!</v>
      </c>
    </row>
    <row r="574" spans="2:9" x14ac:dyDescent="0.25">
      <c r="B574" s="240">
        <v>3237</v>
      </c>
      <c r="C574" s="241"/>
      <c r="D574" s="242"/>
      <c r="E574" s="60" t="s">
        <v>100</v>
      </c>
      <c r="F574" s="58">
        <v>0</v>
      </c>
      <c r="G574" s="58">
        <v>0</v>
      </c>
      <c r="H574" s="97">
        <v>0</v>
      </c>
      <c r="I574" s="98" t="e">
        <f t="shared" si="9"/>
        <v>#DIV/0!</v>
      </c>
    </row>
    <row r="575" spans="2:9" x14ac:dyDescent="0.25">
      <c r="B575" s="240">
        <v>3238</v>
      </c>
      <c r="C575" s="241"/>
      <c r="D575" s="242"/>
      <c r="E575" s="60" t="s">
        <v>101</v>
      </c>
      <c r="F575" s="58">
        <v>0</v>
      </c>
      <c r="G575" s="58">
        <v>0</v>
      </c>
      <c r="H575" s="97">
        <v>0</v>
      </c>
      <c r="I575" s="98" t="e">
        <f t="shared" si="9"/>
        <v>#DIV/0!</v>
      </c>
    </row>
    <row r="576" spans="2:9" x14ac:dyDescent="0.25">
      <c r="B576" s="240">
        <v>3239</v>
      </c>
      <c r="C576" s="241"/>
      <c r="D576" s="242"/>
      <c r="E576" s="60" t="s">
        <v>102</v>
      </c>
      <c r="F576" s="58">
        <v>0</v>
      </c>
      <c r="G576" s="58">
        <v>0</v>
      </c>
      <c r="H576" s="97">
        <v>0</v>
      </c>
      <c r="I576" s="98" t="e">
        <f t="shared" si="9"/>
        <v>#DIV/0!</v>
      </c>
    </row>
    <row r="577" spans="2:9" x14ac:dyDescent="0.25">
      <c r="B577" s="226">
        <v>329</v>
      </c>
      <c r="C577" s="227"/>
      <c r="D577" s="228"/>
      <c r="E577" s="56" t="s">
        <v>103</v>
      </c>
      <c r="F577" s="58">
        <v>1013.61</v>
      </c>
      <c r="G577" s="58">
        <v>1013.61</v>
      </c>
      <c r="H577" s="97">
        <v>888.42</v>
      </c>
      <c r="I577" s="98">
        <f t="shared" si="9"/>
        <v>87.649095806079259</v>
      </c>
    </row>
    <row r="578" spans="2:9" ht="23.25" x14ac:dyDescent="0.25">
      <c r="B578" s="240">
        <v>3291</v>
      </c>
      <c r="C578" s="241"/>
      <c r="D578" s="242"/>
      <c r="E578" s="60" t="s">
        <v>104</v>
      </c>
      <c r="F578" s="58">
        <v>1013.61</v>
      </c>
      <c r="G578" s="58">
        <v>1013.61</v>
      </c>
      <c r="H578" s="97">
        <v>610.41999999999996</v>
      </c>
      <c r="I578" s="98">
        <f t="shared" si="9"/>
        <v>60.222373496709778</v>
      </c>
    </row>
    <row r="579" spans="2:9" x14ac:dyDescent="0.25">
      <c r="B579" s="240">
        <v>3292</v>
      </c>
      <c r="C579" s="241"/>
      <c r="D579" s="242"/>
      <c r="E579" s="60" t="s">
        <v>105</v>
      </c>
      <c r="F579" s="58">
        <v>0</v>
      </c>
      <c r="G579" s="58">
        <v>0</v>
      </c>
      <c r="H579" s="97">
        <v>0</v>
      </c>
      <c r="I579" s="98" t="e">
        <f t="shared" si="9"/>
        <v>#DIV/0!</v>
      </c>
    </row>
    <row r="580" spans="2:9" x14ac:dyDescent="0.25">
      <c r="B580" s="240">
        <v>3293</v>
      </c>
      <c r="C580" s="241"/>
      <c r="D580" s="242"/>
      <c r="E580" s="60" t="s">
        <v>106</v>
      </c>
      <c r="F580" s="58">
        <v>0</v>
      </c>
      <c r="G580" s="58">
        <v>0</v>
      </c>
      <c r="H580" s="97">
        <v>0</v>
      </c>
      <c r="I580" s="98" t="e">
        <f t="shared" si="9"/>
        <v>#DIV/0!</v>
      </c>
    </row>
    <row r="581" spans="2:9" x14ac:dyDescent="0.25">
      <c r="B581" s="240">
        <v>3294</v>
      </c>
      <c r="C581" s="241"/>
      <c r="D581" s="242"/>
      <c r="E581" s="60" t="s">
        <v>107</v>
      </c>
      <c r="F581" s="58">
        <v>0</v>
      </c>
      <c r="G581" s="58">
        <v>0</v>
      </c>
      <c r="H581" s="97">
        <v>0</v>
      </c>
      <c r="I581" s="98" t="e">
        <f t="shared" si="9"/>
        <v>#DIV/0!</v>
      </c>
    </row>
    <row r="582" spans="2:9" x14ac:dyDescent="0.25">
      <c r="B582" s="240">
        <v>3295</v>
      </c>
      <c r="C582" s="241"/>
      <c r="D582" s="242"/>
      <c r="E582" s="60" t="s">
        <v>108</v>
      </c>
      <c r="F582" s="58">
        <v>0</v>
      </c>
      <c r="G582" s="58">
        <v>0</v>
      </c>
      <c r="H582" s="97">
        <v>0</v>
      </c>
      <c r="I582" s="98" t="e">
        <f t="shared" si="9"/>
        <v>#DIV/0!</v>
      </c>
    </row>
    <row r="583" spans="2:9" x14ac:dyDescent="0.25">
      <c r="B583" s="240">
        <v>3296</v>
      </c>
      <c r="C583" s="241"/>
      <c r="D583" s="242"/>
      <c r="E583" s="60" t="s">
        <v>109</v>
      </c>
      <c r="F583" s="58">
        <v>0</v>
      </c>
      <c r="G583" s="58">
        <v>0</v>
      </c>
      <c r="H583" s="97">
        <v>0</v>
      </c>
      <c r="I583" s="98" t="e">
        <f t="shared" si="9"/>
        <v>#DIV/0!</v>
      </c>
    </row>
    <row r="584" spans="2:9" x14ac:dyDescent="0.25">
      <c r="B584" s="240">
        <v>3299</v>
      </c>
      <c r="C584" s="241"/>
      <c r="D584" s="242"/>
      <c r="E584" s="60" t="s">
        <v>110</v>
      </c>
      <c r="F584" s="58">
        <v>0</v>
      </c>
      <c r="G584" s="58">
        <v>0</v>
      </c>
      <c r="H584" s="97">
        <v>278</v>
      </c>
      <c r="I584" s="98" t="e">
        <f t="shared" si="9"/>
        <v>#DIV/0!</v>
      </c>
    </row>
    <row r="585" spans="2:9" x14ac:dyDescent="0.25">
      <c r="B585" s="222">
        <v>34</v>
      </c>
      <c r="C585" s="223"/>
      <c r="D585" s="224"/>
      <c r="E585" s="55" t="s">
        <v>111</v>
      </c>
      <c r="F585" s="73">
        <v>0</v>
      </c>
      <c r="G585" s="73">
        <v>0</v>
      </c>
      <c r="H585" s="99">
        <v>0</v>
      </c>
      <c r="I585" s="98" t="e">
        <f t="shared" si="9"/>
        <v>#DIV/0!</v>
      </c>
    </row>
    <row r="586" spans="2:9" x14ac:dyDescent="0.25">
      <c r="B586" s="226">
        <v>343</v>
      </c>
      <c r="C586" s="227"/>
      <c r="D586" s="228"/>
      <c r="E586" s="56" t="s">
        <v>112</v>
      </c>
      <c r="F586" s="58">
        <v>0</v>
      </c>
      <c r="G586" s="58">
        <v>0</v>
      </c>
      <c r="H586" s="97">
        <v>0</v>
      </c>
      <c r="I586" s="98" t="e">
        <f t="shared" si="9"/>
        <v>#DIV/0!</v>
      </c>
    </row>
    <row r="587" spans="2:9" x14ac:dyDescent="0.25">
      <c r="B587" s="240">
        <v>3431</v>
      </c>
      <c r="C587" s="241"/>
      <c r="D587" s="242"/>
      <c r="E587" s="61" t="s">
        <v>113</v>
      </c>
      <c r="F587" s="58">
        <v>0</v>
      </c>
      <c r="G587" s="58">
        <v>0</v>
      </c>
      <c r="H587" s="97">
        <v>0</v>
      </c>
      <c r="I587" s="98" t="e">
        <f t="shared" si="9"/>
        <v>#DIV/0!</v>
      </c>
    </row>
    <row r="588" spans="2:9" x14ac:dyDescent="0.25">
      <c r="B588" s="240">
        <v>3433</v>
      </c>
      <c r="C588" s="241"/>
      <c r="D588" s="242"/>
      <c r="E588" s="60" t="s">
        <v>114</v>
      </c>
      <c r="F588" s="58">
        <v>0</v>
      </c>
      <c r="G588" s="58">
        <v>0</v>
      </c>
      <c r="H588" s="97">
        <v>0</v>
      </c>
      <c r="I588" s="98" t="e">
        <f t="shared" si="9"/>
        <v>#DIV/0!</v>
      </c>
    </row>
    <row r="589" spans="2:9" x14ac:dyDescent="0.25">
      <c r="B589" s="255">
        <v>38</v>
      </c>
      <c r="C589" s="256"/>
      <c r="D589" s="257"/>
      <c r="E589" s="65" t="s">
        <v>143</v>
      </c>
      <c r="F589" s="73">
        <v>536.53</v>
      </c>
      <c r="G589" s="73">
        <v>536.53</v>
      </c>
      <c r="H589" s="99">
        <v>67.8</v>
      </c>
      <c r="I589" s="98">
        <f t="shared" si="9"/>
        <v>12.636758429165191</v>
      </c>
    </row>
    <row r="590" spans="2:9" x14ac:dyDescent="0.25">
      <c r="B590" s="240">
        <v>381</v>
      </c>
      <c r="C590" s="241"/>
      <c r="D590" s="242"/>
      <c r="E590" s="60" t="s">
        <v>144</v>
      </c>
      <c r="F590" s="58">
        <v>536.53</v>
      </c>
      <c r="G590" s="58">
        <v>536.53</v>
      </c>
      <c r="H590" s="97">
        <v>67.8</v>
      </c>
      <c r="I590" s="98">
        <f t="shared" si="9"/>
        <v>12.636758429165191</v>
      </c>
    </row>
    <row r="591" spans="2:9" x14ac:dyDescent="0.25">
      <c r="B591" s="240">
        <v>3812</v>
      </c>
      <c r="C591" s="241"/>
      <c r="D591" s="242"/>
      <c r="E591" s="60" t="s">
        <v>145</v>
      </c>
      <c r="F591" s="58">
        <v>536.53</v>
      </c>
      <c r="G591" s="58">
        <v>536.53</v>
      </c>
      <c r="H591" s="97">
        <v>67.8</v>
      </c>
      <c r="I591" s="98">
        <f t="shared" si="9"/>
        <v>12.636758429165191</v>
      </c>
    </row>
    <row r="592" spans="2:9" ht="26.25" x14ac:dyDescent="0.25">
      <c r="B592" s="222">
        <v>4</v>
      </c>
      <c r="C592" s="223"/>
      <c r="D592" s="224"/>
      <c r="E592" s="55" t="s">
        <v>6</v>
      </c>
      <c r="F592" s="73">
        <v>0</v>
      </c>
      <c r="G592" s="73">
        <v>0</v>
      </c>
      <c r="H592" s="99">
        <v>749.21</v>
      </c>
      <c r="I592" s="98" t="e">
        <f t="shared" si="9"/>
        <v>#DIV/0!</v>
      </c>
    </row>
    <row r="593" spans="2:9" ht="26.25" x14ac:dyDescent="0.25">
      <c r="B593" s="222">
        <v>42</v>
      </c>
      <c r="C593" s="223"/>
      <c r="D593" s="224"/>
      <c r="E593" s="55" t="s">
        <v>117</v>
      </c>
      <c r="F593" s="73">
        <v>0</v>
      </c>
      <c r="G593" s="73">
        <v>0</v>
      </c>
      <c r="H593" s="99">
        <v>749.21</v>
      </c>
      <c r="I593" s="98" t="e">
        <f t="shared" si="9"/>
        <v>#DIV/0!</v>
      </c>
    </row>
    <row r="594" spans="2:9" x14ac:dyDescent="0.25">
      <c r="B594" s="226">
        <v>421</v>
      </c>
      <c r="C594" s="227"/>
      <c r="D594" s="228"/>
      <c r="E594" s="56" t="s">
        <v>118</v>
      </c>
      <c r="F594" s="73">
        <v>0</v>
      </c>
      <c r="G594" s="73">
        <v>0</v>
      </c>
      <c r="H594" s="99">
        <v>0</v>
      </c>
      <c r="I594" s="98" t="e">
        <f t="shared" si="9"/>
        <v>#DIV/0!</v>
      </c>
    </row>
    <row r="595" spans="2:9" x14ac:dyDescent="0.25">
      <c r="B595" s="240">
        <v>4212</v>
      </c>
      <c r="C595" s="241"/>
      <c r="D595" s="242"/>
      <c r="E595" s="63" t="s">
        <v>119</v>
      </c>
      <c r="F595" s="58">
        <v>0</v>
      </c>
      <c r="G595" s="58">
        <v>0</v>
      </c>
      <c r="H595" s="97">
        <v>0</v>
      </c>
      <c r="I595" s="98" t="e">
        <f t="shared" si="9"/>
        <v>#DIV/0!</v>
      </c>
    </row>
    <row r="596" spans="2:9" x14ac:dyDescent="0.25">
      <c r="B596" s="226">
        <v>422</v>
      </c>
      <c r="C596" s="227"/>
      <c r="D596" s="228"/>
      <c r="E596" s="56" t="s">
        <v>120</v>
      </c>
      <c r="F596" s="73">
        <v>0</v>
      </c>
      <c r="G596" s="73">
        <v>0</v>
      </c>
      <c r="H596" s="99">
        <v>749.21</v>
      </c>
      <c r="I596" s="98" t="e">
        <f t="shared" ref="I596:I659" si="10">H596/G596*100</f>
        <v>#DIV/0!</v>
      </c>
    </row>
    <row r="597" spans="2:9" x14ac:dyDescent="0.25">
      <c r="B597" s="240">
        <v>4221</v>
      </c>
      <c r="C597" s="241"/>
      <c r="D597" s="242"/>
      <c r="E597" s="63" t="s">
        <v>121</v>
      </c>
      <c r="F597" s="58">
        <v>0</v>
      </c>
      <c r="G597" s="58">
        <v>0</v>
      </c>
      <c r="H597" s="97">
        <v>0</v>
      </c>
      <c r="I597" s="98" t="e">
        <f t="shared" si="10"/>
        <v>#DIV/0!</v>
      </c>
    </row>
    <row r="598" spans="2:9" x14ac:dyDescent="0.25">
      <c r="B598" s="240">
        <v>4226</v>
      </c>
      <c r="C598" s="241"/>
      <c r="D598" s="242"/>
      <c r="E598" s="63" t="s">
        <v>122</v>
      </c>
      <c r="F598" s="58">
        <v>0</v>
      </c>
      <c r="G598" s="58">
        <v>0</v>
      </c>
      <c r="H598" s="97">
        <v>0</v>
      </c>
      <c r="I598" s="98" t="e">
        <f t="shared" si="10"/>
        <v>#DIV/0!</v>
      </c>
    </row>
    <row r="599" spans="2:9" x14ac:dyDescent="0.25">
      <c r="B599" s="240">
        <v>4227</v>
      </c>
      <c r="C599" s="241"/>
      <c r="D599" s="242"/>
      <c r="E599" s="60" t="s">
        <v>123</v>
      </c>
      <c r="F599" s="58">
        <v>0</v>
      </c>
      <c r="G599" s="58">
        <v>0</v>
      </c>
      <c r="H599" s="97">
        <v>749.21</v>
      </c>
      <c r="I599" s="98" t="e">
        <f t="shared" si="10"/>
        <v>#DIV/0!</v>
      </c>
    </row>
    <row r="600" spans="2:9" ht="26.25" x14ac:dyDescent="0.25">
      <c r="B600" s="226">
        <v>424</v>
      </c>
      <c r="C600" s="227"/>
      <c r="D600" s="228"/>
      <c r="E600" s="56" t="s">
        <v>124</v>
      </c>
      <c r="F600" s="58">
        <v>0</v>
      </c>
      <c r="G600" s="58">
        <v>0</v>
      </c>
      <c r="H600" s="97">
        <v>0</v>
      </c>
      <c r="I600" s="98" t="e">
        <f t="shared" si="10"/>
        <v>#DIV/0!</v>
      </c>
    </row>
    <row r="601" spans="2:9" x14ac:dyDescent="0.25">
      <c r="B601" s="240">
        <v>4241</v>
      </c>
      <c r="C601" s="241"/>
      <c r="D601" s="242"/>
      <c r="E601" s="60" t="s">
        <v>125</v>
      </c>
      <c r="F601" s="58">
        <v>0</v>
      </c>
      <c r="G601" s="58">
        <v>0</v>
      </c>
      <c r="H601" s="97">
        <v>0</v>
      </c>
      <c r="I601" s="98" t="e">
        <f t="shared" si="10"/>
        <v>#DIV/0!</v>
      </c>
    </row>
    <row r="602" spans="2:9" x14ac:dyDescent="0.25">
      <c r="B602" s="226"/>
      <c r="C602" s="227"/>
      <c r="D602" s="228"/>
      <c r="E602" s="56"/>
      <c r="F602" s="58">
        <v>0</v>
      </c>
      <c r="G602" s="58">
        <v>0</v>
      </c>
      <c r="H602" s="97">
        <v>0</v>
      </c>
      <c r="I602" s="98" t="e">
        <f t="shared" si="10"/>
        <v>#DIV/0!</v>
      </c>
    </row>
    <row r="603" spans="2:9" ht="26.25" x14ac:dyDescent="0.25">
      <c r="B603" s="243" t="s">
        <v>115</v>
      </c>
      <c r="C603" s="244"/>
      <c r="D603" s="245"/>
      <c r="E603" s="62" t="s">
        <v>146</v>
      </c>
      <c r="F603" s="58">
        <v>20693.71</v>
      </c>
      <c r="G603" s="58">
        <v>20693.71</v>
      </c>
      <c r="H603" s="97">
        <f>H604</f>
        <v>13730.27</v>
      </c>
      <c r="I603" s="98">
        <f t="shared" si="10"/>
        <v>66.349968178736447</v>
      </c>
    </row>
    <row r="604" spans="2:9" x14ac:dyDescent="0.25">
      <c r="B604" s="246"/>
      <c r="C604" s="247"/>
      <c r="D604" s="248"/>
      <c r="E604" s="54" t="s">
        <v>76</v>
      </c>
      <c r="F604" s="58">
        <v>20693.71</v>
      </c>
      <c r="G604" s="58">
        <v>20693.71</v>
      </c>
      <c r="H604" s="97">
        <f>H605</f>
        <v>13730.27</v>
      </c>
      <c r="I604" s="98">
        <f t="shared" si="10"/>
        <v>66.349968178736447</v>
      </c>
    </row>
    <row r="605" spans="2:9" x14ac:dyDescent="0.25">
      <c r="B605" s="222">
        <v>3</v>
      </c>
      <c r="C605" s="223"/>
      <c r="D605" s="224"/>
      <c r="E605" s="55" t="s">
        <v>4</v>
      </c>
      <c r="F605" s="58">
        <v>20693.71</v>
      </c>
      <c r="G605" s="58">
        <v>20693.71</v>
      </c>
      <c r="H605" s="97">
        <f>H606</f>
        <v>13730.27</v>
      </c>
      <c r="I605" s="98">
        <f t="shared" si="10"/>
        <v>66.349968178736447</v>
      </c>
    </row>
    <row r="606" spans="2:9" x14ac:dyDescent="0.25">
      <c r="B606" s="222">
        <v>32</v>
      </c>
      <c r="C606" s="223"/>
      <c r="D606" s="224"/>
      <c r="E606" s="55" t="s">
        <v>13</v>
      </c>
      <c r="F606" s="58">
        <v>20693.71</v>
      </c>
      <c r="G606" s="58">
        <v>20693.71</v>
      </c>
      <c r="H606" s="97">
        <f>H607+H611+H618+H628</f>
        <v>13730.27</v>
      </c>
      <c r="I606" s="98">
        <f t="shared" si="10"/>
        <v>66.349968178736447</v>
      </c>
    </row>
    <row r="607" spans="2:9" x14ac:dyDescent="0.25">
      <c r="B607" s="226">
        <v>321</v>
      </c>
      <c r="C607" s="227"/>
      <c r="D607" s="228"/>
      <c r="E607" s="56" t="s">
        <v>28</v>
      </c>
      <c r="F607" s="58">
        <v>10000</v>
      </c>
      <c r="G607" s="58">
        <v>10000</v>
      </c>
      <c r="H607" s="97">
        <v>10010.799999999999</v>
      </c>
      <c r="I607" s="98">
        <f t="shared" si="10"/>
        <v>100.108</v>
      </c>
    </row>
    <row r="608" spans="2:9" x14ac:dyDescent="0.25">
      <c r="B608" s="213">
        <v>3211</v>
      </c>
      <c r="C608" s="214"/>
      <c r="D608" s="215"/>
      <c r="E608" s="57" t="s">
        <v>29</v>
      </c>
      <c r="F608" s="58">
        <v>0</v>
      </c>
      <c r="G608" s="58">
        <v>0</v>
      </c>
      <c r="H608" s="97">
        <v>0</v>
      </c>
      <c r="I608" s="98" t="e">
        <f t="shared" si="10"/>
        <v>#DIV/0!</v>
      </c>
    </row>
    <row r="609" spans="2:9" x14ac:dyDescent="0.25">
      <c r="B609" s="240">
        <v>3212</v>
      </c>
      <c r="C609" s="241"/>
      <c r="D609" s="242"/>
      <c r="E609" s="59" t="s">
        <v>84</v>
      </c>
      <c r="F609" s="58">
        <v>10000</v>
      </c>
      <c r="G609" s="58">
        <v>10000</v>
      </c>
      <c r="H609" s="97">
        <v>10010.799999999999</v>
      </c>
      <c r="I609" s="98">
        <f t="shared" si="10"/>
        <v>100.108</v>
      </c>
    </row>
    <row r="610" spans="2:9" x14ac:dyDescent="0.25">
      <c r="B610" s="240">
        <v>3213</v>
      </c>
      <c r="C610" s="241"/>
      <c r="D610" s="242"/>
      <c r="E610" s="59" t="s">
        <v>85</v>
      </c>
      <c r="F610" s="58">
        <v>0</v>
      </c>
      <c r="G610" s="58">
        <v>0</v>
      </c>
      <c r="H610" s="97">
        <v>0</v>
      </c>
      <c r="I610" s="98" t="e">
        <f t="shared" si="10"/>
        <v>#DIV/0!</v>
      </c>
    </row>
    <row r="611" spans="2:9" x14ac:dyDescent="0.25">
      <c r="B611" s="226">
        <v>322</v>
      </c>
      <c r="C611" s="227"/>
      <c r="D611" s="228"/>
      <c r="E611" s="56" t="s">
        <v>86</v>
      </c>
      <c r="F611" s="58">
        <v>5374.67</v>
      </c>
      <c r="G611" s="58">
        <v>5374.67</v>
      </c>
      <c r="H611" s="97">
        <v>2174.7800000000002</v>
      </c>
      <c r="I611" s="98">
        <f t="shared" si="10"/>
        <v>40.46350752697375</v>
      </c>
    </row>
    <row r="612" spans="2:9" x14ac:dyDescent="0.25">
      <c r="B612" s="240">
        <v>3221</v>
      </c>
      <c r="C612" s="241"/>
      <c r="D612" s="242"/>
      <c r="E612" s="59" t="s">
        <v>87</v>
      </c>
      <c r="F612" s="58">
        <v>42.47</v>
      </c>
      <c r="G612" s="58">
        <v>42.47</v>
      </c>
      <c r="H612" s="97">
        <v>0</v>
      </c>
      <c r="I612" s="98">
        <f t="shared" si="10"/>
        <v>0</v>
      </c>
    </row>
    <row r="613" spans="2:9" x14ac:dyDescent="0.25">
      <c r="B613" s="240">
        <v>3222</v>
      </c>
      <c r="C613" s="241"/>
      <c r="D613" s="242"/>
      <c r="E613" s="59" t="s">
        <v>88</v>
      </c>
      <c r="F613" s="58">
        <v>0</v>
      </c>
      <c r="G613" s="58">
        <v>0</v>
      </c>
      <c r="H613" s="97">
        <v>0</v>
      </c>
      <c r="I613" s="98" t="e">
        <f t="shared" si="10"/>
        <v>#DIV/0!</v>
      </c>
    </row>
    <row r="614" spans="2:9" x14ac:dyDescent="0.25">
      <c r="B614" s="240">
        <v>3223</v>
      </c>
      <c r="C614" s="241"/>
      <c r="D614" s="242"/>
      <c r="E614" s="59" t="s">
        <v>89</v>
      </c>
      <c r="F614" s="58">
        <v>5000</v>
      </c>
      <c r="G614" s="58">
        <v>5000</v>
      </c>
      <c r="H614" s="97">
        <v>2174.7800000000002</v>
      </c>
      <c r="I614" s="98">
        <f t="shared" si="10"/>
        <v>43.495600000000003</v>
      </c>
    </row>
    <row r="615" spans="2:9" x14ac:dyDescent="0.25">
      <c r="B615" s="240">
        <v>3224</v>
      </c>
      <c r="C615" s="241"/>
      <c r="D615" s="242"/>
      <c r="E615" s="59" t="s">
        <v>90</v>
      </c>
      <c r="F615" s="58">
        <v>0</v>
      </c>
      <c r="G615" s="58">
        <v>0</v>
      </c>
      <c r="H615" s="97">
        <v>0</v>
      </c>
      <c r="I615" s="98" t="e">
        <f t="shared" si="10"/>
        <v>#DIV/0!</v>
      </c>
    </row>
    <row r="616" spans="2:9" x14ac:dyDescent="0.25">
      <c r="B616" s="240">
        <v>3225</v>
      </c>
      <c r="C616" s="241"/>
      <c r="D616" s="242"/>
      <c r="E616" s="59" t="s">
        <v>91</v>
      </c>
      <c r="F616" s="58">
        <v>332.2</v>
      </c>
      <c r="G616" s="58">
        <v>332.2</v>
      </c>
      <c r="H616" s="97">
        <v>0</v>
      </c>
      <c r="I616" s="98">
        <f t="shared" si="10"/>
        <v>0</v>
      </c>
    </row>
    <row r="617" spans="2:9" x14ac:dyDescent="0.25">
      <c r="B617" s="240">
        <v>3227</v>
      </c>
      <c r="C617" s="241"/>
      <c r="D617" s="242"/>
      <c r="E617" s="59" t="s">
        <v>92</v>
      </c>
      <c r="F617" s="58">
        <v>0</v>
      </c>
      <c r="G617" s="58">
        <v>0</v>
      </c>
      <c r="H617" s="97">
        <v>0</v>
      </c>
      <c r="I617" s="98" t="e">
        <f t="shared" si="10"/>
        <v>#DIV/0!</v>
      </c>
    </row>
    <row r="618" spans="2:9" x14ac:dyDescent="0.25">
      <c r="B618" s="226">
        <v>323</v>
      </c>
      <c r="C618" s="227"/>
      <c r="D618" s="228"/>
      <c r="E618" s="56" t="s">
        <v>93</v>
      </c>
      <c r="F618" s="58">
        <v>3687.93</v>
      </c>
      <c r="G618" s="58">
        <v>3687.93</v>
      </c>
      <c r="H618" s="97">
        <v>175.57</v>
      </c>
      <c r="I618" s="98">
        <f t="shared" si="10"/>
        <v>4.7606651970075351</v>
      </c>
    </row>
    <row r="619" spans="2:9" x14ac:dyDescent="0.25">
      <c r="B619" s="240">
        <v>3231</v>
      </c>
      <c r="C619" s="241"/>
      <c r="D619" s="242"/>
      <c r="E619" s="59" t="s">
        <v>94</v>
      </c>
      <c r="F619" s="58">
        <v>24.5</v>
      </c>
      <c r="G619" s="58">
        <v>24.5</v>
      </c>
      <c r="H619" s="97">
        <v>0</v>
      </c>
      <c r="I619" s="98">
        <f t="shared" si="10"/>
        <v>0</v>
      </c>
    </row>
    <row r="620" spans="2:9" x14ac:dyDescent="0.25">
      <c r="B620" s="240">
        <v>3232</v>
      </c>
      <c r="C620" s="241"/>
      <c r="D620" s="242"/>
      <c r="E620" s="59" t="s">
        <v>95</v>
      </c>
      <c r="F620" s="58">
        <v>0</v>
      </c>
      <c r="G620" s="58">
        <v>0</v>
      </c>
      <c r="H620" s="97">
        <v>175.57</v>
      </c>
      <c r="I620" s="98" t="e">
        <f t="shared" si="10"/>
        <v>#DIV/0!</v>
      </c>
    </row>
    <row r="621" spans="2:9" x14ac:dyDescent="0.25">
      <c r="B621" s="240">
        <v>3233</v>
      </c>
      <c r="C621" s="241"/>
      <c r="D621" s="242"/>
      <c r="E621" s="59" t="s">
        <v>96</v>
      </c>
      <c r="F621" s="58">
        <v>0</v>
      </c>
      <c r="G621" s="58">
        <v>0</v>
      </c>
      <c r="H621" s="97">
        <v>0</v>
      </c>
      <c r="I621" s="98" t="e">
        <f t="shared" si="10"/>
        <v>#DIV/0!</v>
      </c>
    </row>
    <row r="622" spans="2:9" x14ac:dyDescent="0.25">
      <c r="B622" s="240">
        <v>3234</v>
      </c>
      <c r="C622" s="241"/>
      <c r="D622" s="242"/>
      <c r="E622" s="60" t="s">
        <v>97</v>
      </c>
      <c r="F622" s="58">
        <v>500</v>
      </c>
      <c r="G622" s="58">
        <v>500</v>
      </c>
      <c r="H622" s="97">
        <v>0</v>
      </c>
      <c r="I622" s="98">
        <f t="shared" si="10"/>
        <v>0</v>
      </c>
    </row>
    <row r="623" spans="2:9" x14ac:dyDescent="0.25">
      <c r="B623" s="240">
        <v>3235</v>
      </c>
      <c r="C623" s="241"/>
      <c r="D623" s="242"/>
      <c r="E623" s="60" t="s">
        <v>98</v>
      </c>
      <c r="F623" s="58">
        <v>0</v>
      </c>
      <c r="G623" s="58">
        <v>0</v>
      </c>
      <c r="H623" s="97">
        <v>0</v>
      </c>
      <c r="I623" s="98" t="e">
        <f t="shared" si="10"/>
        <v>#DIV/0!</v>
      </c>
    </row>
    <row r="624" spans="2:9" x14ac:dyDescent="0.25">
      <c r="B624" s="240">
        <v>3236</v>
      </c>
      <c r="C624" s="241"/>
      <c r="D624" s="242"/>
      <c r="E624" s="60" t="s">
        <v>99</v>
      </c>
      <c r="F624" s="58">
        <v>1000</v>
      </c>
      <c r="G624" s="58">
        <v>1000</v>
      </c>
      <c r="H624" s="97">
        <v>0</v>
      </c>
      <c r="I624" s="98">
        <f t="shared" si="10"/>
        <v>0</v>
      </c>
    </row>
    <row r="625" spans="2:9" x14ac:dyDescent="0.25">
      <c r="B625" s="240">
        <v>3237</v>
      </c>
      <c r="C625" s="241"/>
      <c r="D625" s="242"/>
      <c r="E625" s="60" t="s">
        <v>100</v>
      </c>
      <c r="F625" s="58">
        <v>2163.4299999999998</v>
      </c>
      <c r="G625" s="58">
        <v>2163.4299999999998</v>
      </c>
      <c r="H625" s="97">
        <v>0</v>
      </c>
      <c r="I625" s="98">
        <f t="shared" si="10"/>
        <v>0</v>
      </c>
    </row>
    <row r="626" spans="2:9" x14ac:dyDescent="0.25">
      <c r="B626" s="240">
        <v>3238</v>
      </c>
      <c r="C626" s="241"/>
      <c r="D626" s="242"/>
      <c r="E626" s="60" t="s">
        <v>101</v>
      </c>
      <c r="F626" s="58">
        <v>0</v>
      </c>
      <c r="G626" s="58">
        <v>0</v>
      </c>
      <c r="H626" s="97">
        <v>0</v>
      </c>
      <c r="I626" s="98" t="e">
        <f t="shared" si="10"/>
        <v>#DIV/0!</v>
      </c>
    </row>
    <row r="627" spans="2:9" x14ac:dyDescent="0.25">
      <c r="B627" s="240">
        <v>3239</v>
      </c>
      <c r="C627" s="241"/>
      <c r="D627" s="242"/>
      <c r="E627" s="60" t="s">
        <v>102</v>
      </c>
      <c r="F627" s="58">
        <v>0</v>
      </c>
      <c r="G627" s="58">
        <v>0</v>
      </c>
      <c r="H627" s="97">
        <v>0</v>
      </c>
      <c r="I627" s="98" t="e">
        <f t="shared" si="10"/>
        <v>#DIV/0!</v>
      </c>
    </row>
    <row r="628" spans="2:9" x14ac:dyDescent="0.25">
      <c r="B628" s="226">
        <v>329</v>
      </c>
      <c r="C628" s="227"/>
      <c r="D628" s="228"/>
      <c r="E628" s="56" t="s">
        <v>103</v>
      </c>
      <c r="F628" s="58">
        <v>1631.1100000000001</v>
      </c>
      <c r="G628" s="58">
        <v>1631.1100000000001</v>
      </c>
      <c r="H628" s="97">
        <v>1369.12</v>
      </c>
      <c r="I628" s="98">
        <f t="shared" si="10"/>
        <v>83.937931837828216</v>
      </c>
    </row>
    <row r="629" spans="2:9" ht="23.25" x14ac:dyDescent="0.25">
      <c r="B629" s="240">
        <v>3291</v>
      </c>
      <c r="C629" s="241"/>
      <c r="D629" s="242"/>
      <c r="E629" s="60" t="s">
        <v>104</v>
      </c>
      <c r="F629" s="58">
        <v>1274.1400000000001</v>
      </c>
      <c r="G629" s="58">
        <v>1274.1400000000001</v>
      </c>
      <c r="H629" s="97">
        <v>1369.12</v>
      </c>
      <c r="I629" s="98">
        <f t="shared" si="10"/>
        <v>107.45443985747247</v>
      </c>
    </row>
    <row r="630" spans="2:9" x14ac:dyDescent="0.25">
      <c r="B630" s="240">
        <v>3292</v>
      </c>
      <c r="C630" s="241"/>
      <c r="D630" s="242"/>
      <c r="E630" s="60" t="s">
        <v>105</v>
      </c>
      <c r="F630" s="58">
        <v>0</v>
      </c>
      <c r="G630" s="58">
        <v>0</v>
      </c>
      <c r="H630" s="97">
        <v>0</v>
      </c>
      <c r="I630" s="98" t="e">
        <f t="shared" si="10"/>
        <v>#DIV/0!</v>
      </c>
    </row>
    <row r="631" spans="2:9" x14ac:dyDescent="0.25">
      <c r="B631" s="240">
        <v>3293</v>
      </c>
      <c r="C631" s="241"/>
      <c r="D631" s="242"/>
      <c r="E631" s="60" t="s">
        <v>106</v>
      </c>
      <c r="F631" s="58">
        <v>78.97</v>
      </c>
      <c r="G631" s="58">
        <v>78.97</v>
      </c>
      <c r="H631" s="97">
        <v>0</v>
      </c>
      <c r="I631" s="98">
        <f t="shared" si="10"/>
        <v>0</v>
      </c>
    </row>
    <row r="632" spans="2:9" x14ac:dyDescent="0.25">
      <c r="B632" s="240">
        <v>3294</v>
      </c>
      <c r="C632" s="241"/>
      <c r="D632" s="242"/>
      <c r="E632" s="60" t="s">
        <v>107</v>
      </c>
      <c r="F632" s="58">
        <v>0</v>
      </c>
      <c r="G632" s="58">
        <v>0</v>
      </c>
      <c r="H632" s="97">
        <v>0</v>
      </c>
      <c r="I632" s="98" t="e">
        <f t="shared" si="10"/>
        <v>#DIV/0!</v>
      </c>
    </row>
    <row r="633" spans="2:9" x14ac:dyDescent="0.25">
      <c r="B633" s="240">
        <v>3295</v>
      </c>
      <c r="C633" s="241"/>
      <c r="D633" s="242"/>
      <c r="E633" s="60" t="s">
        <v>108</v>
      </c>
      <c r="F633" s="58">
        <v>0</v>
      </c>
      <c r="G633" s="58">
        <v>0</v>
      </c>
      <c r="H633" s="97">
        <v>0</v>
      </c>
      <c r="I633" s="98" t="e">
        <f t="shared" si="10"/>
        <v>#DIV/0!</v>
      </c>
    </row>
    <row r="634" spans="2:9" x14ac:dyDescent="0.25">
      <c r="B634" s="240">
        <v>3296</v>
      </c>
      <c r="C634" s="241"/>
      <c r="D634" s="242"/>
      <c r="E634" s="60" t="s">
        <v>109</v>
      </c>
      <c r="F634" s="58">
        <v>0</v>
      </c>
      <c r="G634" s="58">
        <v>0</v>
      </c>
      <c r="H634" s="97">
        <v>0</v>
      </c>
      <c r="I634" s="98" t="e">
        <f t="shared" si="10"/>
        <v>#DIV/0!</v>
      </c>
    </row>
    <row r="635" spans="2:9" x14ac:dyDescent="0.25">
      <c r="B635" s="240">
        <v>3299</v>
      </c>
      <c r="C635" s="241"/>
      <c r="D635" s="242"/>
      <c r="E635" s="60" t="s">
        <v>110</v>
      </c>
      <c r="F635" s="58">
        <v>278</v>
      </c>
      <c r="G635" s="58">
        <v>278</v>
      </c>
      <c r="H635" s="97">
        <v>0</v>
      </c>
      <c r="I635" s="98">
        <f t="shared" si="10"/>
        <v>0</v>
      </c>
    </row>
    <row r="636" spans="2:9" ht="17.25" customHeight="1" x14ac:dyDescent="0.25">
      <c r="B636" s="222">
        <v>4</v>
      </c>
      <c r="C636" s="223"/>
      <c r="D636" s="224"/>
      <c r="E636" s="55" t="s">
        <v>6</v>
      </c>
      <c r="F636" s="58">
        <v>0</v>
      </c>
      <c r="G636" s="58">
        <v>0</v>
      </c>
      <c r="H636" s="97">
        <v>0</v>
      </c>
      <c r="I636" s="98" t="e">
        <f t="shared" si="10"/>
        <v>#DIV/0!</v>
      </c>
    </row>
    <row r="637" spans="2:9" ht="26.25" x14ac:dyDescent="0.25">
      <c r="B637" s="222">
        <v>42</v>
      </c>
      <c r="C637" s="223"/>
      <c r="D637" s="224"/>
      <c r="E637" s="55" t="s">
        <v>117</v>
      </c>
      <c r="F637" s="58">
        <v>0</v>
      </c>
      <c r="G637" s="58">
        <v>0</v>
      </c>
      <c r="H637" s="97">
        <v>0</v>
      </c>
      <c r="I637" s="98" t="e">
        <f t="shared" si="10"/>
        <v>#DIV/0!</v>
      </c>
    </row>
    <row r="638" spans="2:9" x14ac:dyDescent="0.25">
      <c r="B638" s="226">
        <v>421</v>
      </c>
      <c r="C638" s="227"/>
      <c r="D638" s="228"/>
      <c r="E638" s="56" t="s">
        <v>118</v>
      </c>
      <c r="F638" s="58">
        <v>0</v>
      </c>
      <c r="G638" s="58">
        <v>0</v>
      </c>
      <c r="H638" s="97">
        <v>0</v>
      </c>
      <c r="I638" s="98" t="e">
        <f t="shared" si="10"/>
        <v>#DIV/0!</v>
      </c>
    </row>
    <row r="639" spans="2:9" x14ac:dyDescent="0.25">
      <c r="B639" s="240">
        <v>4212</v>
      </c>
      <c r="C639" s="241"/>
      <c r="D639" s="242"/>
      <c r="E639" s="63" t="s">
        <v>119</v>
      </c>
      <c r="F639" s="58">
        <v>0</v>
      </c>
      <c r="G639" s="58">
        <v>0</v>
      </c>
      <c r="H639" s="97">
        <v>0</v>
      </c>
      <c r="I639" s="98" t="e">
        <f t="shared" si="10"/>
        <v>#DIV/0!</v>
      </c>
    </row>
    <row r="640" spans="2:9" x14ac:dyDescent="0.25">
      <c r="B640" s="226">
        <v>422</v>
      </c>
      <c r="C640" s="227"/>
      <c r="D640" s="228"/>
      <c r="E640" s="56" t="s">
        <v>120</v>
      </c>
      <c r="F640" s="58">
        <v>0</v>
      </c>
      <c r="G640" s="58">
        <v>0</v>
      </c>
      <c r="H640" s="97">
        <v>0</v>
      </c>
      <c r="I640" s="98" t="e">
        <f t="shared" si="10"/>
        <v>#DIV/0!</v>
      </c>
    </row>
    <row r="641" spans="2:9" x14ac:dyDescent="0.25">
      <c r="B641" s="240">
        <v>4221</v>
      </c>
      <c r="C641" s="241"/>
      <c r="D641" s="242"/>
      <c r="E641" s="63" t="s">
        <v>121</v>
      </c>
      <c r="F641" s="58">
        <v>0</v>
      </c>
      <c r="G641" s="58">
        <v>0</v>
      </c>
      <c r="H641" s="97">
        <v>0</v>
      </c>
      <c r="I641" s="98" t="e">
        <f t="shared" si="10"/>
        <v>#DIV/0!</v>
      </c>
    </row>
    <row r="642" spans="2:9" x14ac:dyDescent="0.25">
      <c r="B642" s="240">
        <v>4226</v>
      </c>
      <c r="C642" s="241"/>
      <c r="D642" s="242"/>
      <c r="E642" s="63" t="s">
        <v>122</v>
      </c>
      <c r="F642" s="58">
        <v>0</v>
      </c>
      <c r="G642" s="58">
        <v>0</v>
      </c>
      <c r="H642" s="97">
        <v>0</v>
      </c>
      <c r="I642" s="98" t="e">
        <f t="shared" si="10"/>
        <v>#DIV/0!</v>
      </c>
    </row>
    <row r="643" spans="2:9" x14ac:dyDescent="0.25">
      <c r="B643" s="240">
        <v>4227</v>
      </c>
      <c r="C643" s="241"/>
      <c r="D643" s="242"/>
      <c r="E643" s="60" t="s">
        <v>123</v>
      </c>
      <c r="F643" s="58">
        <v>0</v>
      </c>
      <c r="G643" s="58">
        <v>0</v>
      </c>
      <c r="H643" s="97">
        <v>0</v>
      </c>
      <c r="I643" s="98" t="e">
        <f t="shared" si="10"/>
        <v>#DIV/0!</v>
      </c>
    </row>
    <row r="644" spans="2:9" ht="26.25" x14ac:dyDescent="0.25">
      <c r="B644" s="226">
        <v>424</v>
      </c>
      <c r="C644" s="227"/>
      <c r="D644" s="228"/>
      <c r="E644" s="56" t="s">
        <v>124</v>
      </c>
      <c r="F644" s="58">
        <v>0</v>
      </c>
      <c r="G644" s="58">
        <v>0</v>
      </c>
      <c r="H644" s="97">
        <v>0</v>
      </c>
      <c r="I644" s="98" t="e">
        <f t="shared" si="10"/>
        <v>#DIV/0!</v>
      </c>
    </row>
    <row r="645" spans="2:9" x14ac:dyDescent="0.25">
      <c r="B645" s="240">
        <v>4241</v>
      </c>
      <c r="C645" s="241"/>
      <c r="D645" s="242"/>
      <c r="E645" s="60" t="s">
        <v>125</v>
      </c>
      <c r="F645" s="58">
        <v>0</v>
      </c>
      <c r="G645" s="58">
        <v>0</v>
      </c>
      <c r="H645" s="97">
        <v>0</v>
      </c>
      <c r="I645" s="98" t="e">
        <f t="shared" si="10"/>
        <v>#DIV/0!</v>
      </c>
    </row>
    <row r="646" spans="2:9" x14ac:dyDescent="0.25">
      <c r="B646" s="243" t="s">
        <v>147</v>
      </c>
      <c r="C646" s="244"/>
      <c r="D646" s="245"/>
      <c r="E646" s="62" t="s">
        <v>148</v>
      </c>
      <c r="F646" s="58">
        <v>0</v>
      </c>
      <c r="G646" s="58">
        <v>0</v>
      </c>
      <c r="H646" s="97">
        <v>0</v>
      </c>
      <c r="I646" s="98" t="e">
        <f t="shared" si="10"/>
        <v>#DIV/0!</v>
      </c>
    </row>
    <row r="647" spans="2:9" x14ac:dyDescent="0.25">
      <c r="B647" s="246"/>
      <c r="C647" s="247"/>
      <c r="D647" s="248"/>
      <c r="E647" s="54" t="s">
        <v>76</v>
      </c>
      <c r="F647" s="58">
        <v>0</v>
      </c>
      <c r="G647" s="58">
        <v>0</v>
      </c>
      <c r="H647" s="97">
        <v>0</v>
      </c>
      <c r="I647" s="98" t="e">
        <f t="shared" si="10"/>
        <v>#DIV/0!</v>
      </c>
    </row>
    <row r="648" spans="2:9" x14ac:dyDescent="0.25">
      <c r="B648" s="222">
        <v>3</v>
      </c>
      <c r="C648" s="223"/>
      <c r="D648" s="224"/>
      <c r="E648" s="55" t="s">
        <v>4</v>
      </c>
      <c r="F648" s="58">
        <v>0</v>
      </c>
      <c r="G648" s="58">
        <v>0</v>
      </c>
      <c r="H648" s="97">
        <v>0</v>
      </c>
      <c r="I648" s="98" t="e">
        <f t="shared" si="10"/>
        <v>#DIV/0!</v>
      </c>
    </row>
    <row r="649" spans="2:9" x14ac:dyDescent="0.25">
      <c r="B649" s="222">
        <v>31</v>
      </c>
      <c r="C649" s="223"/>
      <c r="D649" s="224"/>
      <c r="E649" s="55" t="s">
        <v>5</v>
      </c>
      <c r="F649" s="58">
        <v>0</v>
      </c>
      <c r="G649" s="58">
        <v>0</v>
      </c>
      <c r="H649" s="97">
        <v>0</v>
      </c>
      <c r="I649" s="98" t="e">
        <f t="shared" si="10"/>
        <v>#DIV/0!</v>
      </c>
    </row>
    <row r="650" spans="2:9" x14ac:dyDescent="0.25">
      <c r="B650" s="226">
        <v>311</v>
      </c>
      <c r="C650" s="227"/>
      <c r="D650" s="228"/>
      <c r="E650" s="56" t="s">
        <v>26</v>
      </c>
      <c r="F650" s="58">
        <v>0</v>
      </c>
      <c r="G650" s="58">
        <v>0</v>
      </c>
      <c r="H650" s="97">
        <v>0</v>
      </c>
      <c r="I650" s="98" t="e">
        <f t="shared" si="10"/>
        <v>#DIV/0!</v>
      </c>
    </row>
    <row r="651" spans="2:9" x14ac:dyDescent="0.25">
      <c r="B651" s="213">
        <v>3111</v>
      </c>
      <c r="C651" s="214"/>
      <c r="D651" s="215"/>
      <c r="E651" s="57" t="s">
        <v>77</v>
      </c>
      <c r="F651" s="58">
        <v>0</v>
      </c>
      <c r="G651" s="58">
        <v>0</v>
      </c>
      <c r="H651" s="97">
        <v>0</v>
      </c>
      <c r="I651" s="98" t="e">
        <f t="shared" si="10"/>
        <v>#DIV/0!</v>
      </c>
    </row>
    <row r="652" spans="2:9" x14ac:dyDescent="0.25">
      <c r="B652" s="213">
        <v>3113</v>
      </c>
      <c r="C652" s="214"/>
      <c r="D652" s="215"/>
      <c r="E652" s="57" t="s">
        <v>78</v>
      </c>
      <c r="F652" s="58">
        <v>0</v>
      </c>
      <c r="G652" s="58">
        <v>0</v>
      </c>
      <c r="H652" s="97">
        <v>0</v>
      </c>
      <c r="I652" s="98" t="e">
        <f t="shared" si="10"/>
        <v>#DIV/0!</v>
      </c>
    </row>
    <row r="653" spans="2:9" x14ac:dyDescent="0.25">
      <c r="B653" s="213">
        <v>3114</v>
      </c>
      <c r="C653" s="214"/>
      <c r="D653" s="215"/>
      <c r="E653" s="57" t="s">
        <v>79</v>
      </c>
      <c r="F653" s="58">
        <v>0</v>
      </c>
      <c r="G653" s="58">
        <v>0</v>
      </c>
      <c r="H653" s="97">
        <v>0</v>
      </c>
      <c r="I653" s="98" t="e">
        <f t="shared" si="10"/>
        <v>#DIV/0!</v>
      </c>
    </row>
    <row r="654" spans="2:9" x14ac:dyDescent="0.25">
      <c r="B654" s="226">
        <v>312</v>
      </c>
      <c r="C654" s="227"/>
      <c r="D654" s="228"/>
      <c r="E654" s="56" t="s">
        <v>80</v>
      </c>
      <c r="F654" s="58">
        <v>0</v>
      </c>
      <c r="G654" s="58">
        <v>0</v>
      </c>
      <c r="H654" s="97">
        <v>0</v>
      </c>
      <c r="I654" s="98" t="e">
        <f t="shared" si="10"/>
        <v>#DIV/0!</v>
      </c>
    </row>
    <row r="655" spans="2:9" x14ac:dyDescent="0.25">
      <c r="B655" s="213">
        <v>3121</v>
      </c>
      <c r="C655" s="214"/>
      <c r="D655" s="215"/>
      <c r="E655" s="57" t="s">
        <v>80</v>
      </c>
      <c r="F655" s="58">
        <v>0</v>
      </c>
      <c r="G655" s="58">
        <v>0</v>
      </c>
      <c r="H655" s="97">
        <v>0</v>
      </c>
      <c r="I655" s="98" t="e">
        <f t="shared" si="10"/>
        <v>#DIV/0!</v>
      </c>
    </row>
    <row r="656" spans="2:9" x14ac:dyDescent="0.25">
      <c r="B656" s="226">
        <v>313</v>
      </c>
      <c r="C656" s="227"/>
      <c r="D656" s="228"/>
      <c r="E656" s="56" t="s">
        <v>81</v>
      </c>
      <c r="F656" s="58">
        <v>0</v>
      </c>
      <c r="G656" s="58">
        <v>0</v>
      </c>
      <c r="H656" s="97">
        <v>0</v>
      </c>
      <c r="I656" s="98" t="e">
        <f t="shared" si="10"/>
        <v>#DIV/0!</v>
      </c>
    </row>
    <row r="657" spans="2:9" x14ac:dyDescent="0.25">
      <c r="B657" s="213">
        <v>3132</v>
      </c>
      <c r="C657" s="214"/>
      <c r="D657" s="215"/>
      <c r="E657" s="57" t="s">
        <v>82</v>
      </c>
      <c r="F657" s="58">
        <v>0</v>
      </c>
      <c r="G657" s="58">
        <v>0</v>
      </c>
      <c r="H657" s="97">
        <v>0</v>
      </c>
      <c r="I657" s="98" t="e">
        <f t="shared" si="10"/>
        <v>#DIV/0!</v>
      </c>
    </row>
    <row r="658" spans="2:9" ht="16.5" customHeight="1" x14ac:dyDescent="0.25">
      <c r="B658" s="213">
        <v>3133</v>
      </c>
      <c r="C658" s="214"/>
      <c r="D658" s="215"/>
      <c r="E658" s="57" t="s">
        <v>83</v>
      </c>
      <c r="F658" s="58">
        <v>0</v>
      </c>
      <c r="G658" s="58">
        <v>0</v>
      </c>
      <c r="H658" s="97">
        <v>0</v>
      </c>
      <c r="I658" s="98" t="e">
        <f t="shared" si="10"/>
        <v>#DIV/0!</v>
      </c>
    </row>
    <row r="659" spans="2:9" x14ac:dyDescent="0.25">
      <c r="B659" s="222">
        <v>32</v>
      </c>
      <c r="C659" s="223"/>
      <c r="D659" s="224"/>
      <c r="E659" s="55" t="s">
        <v>13</v>
      </c>
      <c r="F659" s="58">
        <v>0</v>
      </c>
      <c r="G659" s="58">
        <v>0</v>
      </c>
      <c r="H659" s="97">
        <v>0</v>
      </c>
      <c r="I659" s="98" t="e">
        <f t="shared" si="10"/>
        <v>#DIV/0!</v>
      </c>
    </row>
    <row r="660" spans="2:9" x14ac:dyDescent="0.25">
      <c r="B660" s="226">
        <v>322</v>
      </c>
      <c r="C660" s="227"/>
      <c r="D660" s="228"/>
      <c r="E660" s="56" t="s">
        <v>86</v>
      </c>
      <c r="F660" s="58">
        <v>0</v>
      </c>
      <c r="G660" s="58">
        <v>0</v>
      </c>
      <c r="H660" s="97">
        <v>0</v>
      </c>
      <c r="I660" s="98" t="e">
        <f t="shared" ref="I660:I723" si="11">H660/G660*100</f>
        <v>#DIV/0!</v>
      </c>
    </row>
    <row r="661" spans="2:9" x14ac:dyDescent="0.25">
      <c r="B661" s="240">
        <v>3221</v>
      </c>
      <c r="C661" s="241"/>
      <c r="D661" s="242"/>
      <c r="E661" s="59" t="s">
        <v>87</v>
      </c>
      <c r="F661" s="58">
        <v>0</v>
      </c>
      <c r="G661" s="58">
        <v>0</v>
      </c>
      <c r="H661" s="97">
        <v>0</v>
      </c>
      <c r="I661" s="98" t="e">
        <f t="shared" si="11"/>
        <v>#DIV/0!</v>
      </c>
    </row>
    <row r="662" spans="2:9" x14ac:dyDescent="0.25">
      <c r="B662" s="240">
        <v>3222</v>
      </c>
      <c r="C662" s="241"/>
      <c r="D662" s="242"/>
      <c r="E662" s="59" t="s">
        <v>88</v>
      </c>
      <c r="F662" s="58">
        <v>0</v>
      </c>
      <c r="G662" s="58">
        <v>0</v>
      </c>
      <c r="H662" s="97">
        <v>0</v>
      </c>
      <c r="I662" s="98" t="e">
        <f t="shared" si="11"/>
        <v>#DIV/0!</v>
      </c>
    </row>
    <row r="663" spans="2:9" x14ac:dyDescent="0.25">
      <c r="B663" s="240">
        <v>3223</v>
      </c>
      <c r="C663" s="241"/>
      <c r="D663" s="242"/>
      <c r="E663" s="59" t="s">
        <v>89</v>
      </c>
      <c r="F663" s="58">
        <v>0</v>
      </c>
      <c r="G663" s="58">
        <v>0</v>
      </c>
      <c r="H663" s="97">
        <v>0</v>
      </c>
      <c r="I663" s="98" t="e">
        <f t="shared" si="11"/>
        <v>#DIV/0!</v>
      </c>
    </row>
    <row r="664" spans="2:9" x14ac:dyDescent="0.25">
      <c r="B664" s="240">
        <v>3224</v>
      </c>
      <c r="C664" s="241"/>
      <c r="D664" s="242"/>
      <c r="E664" s="59" t="s">
        <v>90</v>
      </c>
      <c r="F664" s="58">
        <v>0</v>
      </c>
      <c r="G664" s="58">
        <v>0</v>
      </c>
      <c r="H664" s="97">
        <v>0</v>
      </c>
      <c r="I664" s="98" t="e">
        <f t="shared" si="11"/>
        <v>#DIV/0!</v>
      </c>
    </row>
    <row r="665" spans="2:9" x14ac:dyDescent="0.25">
      <c r="B665" s="240">
        <v>3225</v>
      </c>
      <c r="C665" s="241"/>
      <c r="D665" s="242"/>
      <c r="E665" s="59" t="s">
        <v>91</v>
      </c>
      <c r="F665" s="58">
        <v>0</v>
      </c>
      <c r="G665" s="58">
        <v>0</v>
      </c>
      <c r="H665" s="97">
        <v>0</v>
      </c>
      <c r="I665" s="98" t="e">
        <f t="shared" si="11"/>
        <v>#DIV/0!</v>
      </c>
    </row>
    <row r="666" spans="2:9" x14ac:dyDescent="0.25">
      <c r="B666" s="240">
        <v>3227</v>
      </c>
      <c r="C666" s="241"/>
      <c r="D666" s="242"/>
      <c r="E666" s="59" t="s">
        <v>92</v>
      </c>
      <c r="F666" s="58">
        <v>0</v>
      </c>
      <c r="G666" s="58">
        <v>0</v>
      </c>
      <c r="H666" s="97">
        <v>0</v>
      </c>
      <c r="I666" s="98" t="e">
        <f t="shared" si="11"/>
        <v>#DIV/0!</v>
      </c>
    </row>
    <row r="667" spans="2:9" x14ac:dyDescent="0.25">
      <c r="B667" s="226">
        <v>323</v>
      </c>
      <c r="C667" s="227"/>
      <c r="D667" s="228"/>
      <c r="E667" s="56" t="s">
        <v>93</v>
      </c>
      <c r="F667" s="58">
        <v>0</v>
      </c>
      <c r="G667" s="58">
        <v>0</v>
      </c>
      <c r="H667" s="97">
        <v>0</v>
      </c>
      <c r="I667" s="98" t="e">
        <f t="shared" si="11"/>
        <v>#DIV/0!</v>
      </c>
    </row>
    <row r="668" spans="2:9" x14ac:dyDescent="0.25">
      <c r="B668" s="240">
        <v>3231</v>
      </c>
      <c r="C668" s="241"/>
      <c r="D668" s="242"/>
      <c r="E668" s="59" t="s">
        <v>94</v>
      </c>
      <c r="F668" s="58">
        <v>0</v>
      </c>
      <c r="G668" s="58">
        <v>0</v>
      </c>
      <c r="H668" s="97">
        <v>0</v>
      </c>
      <c r="I668" s="98" t="e">
        <f t="shared" si="11"/>
        <v>#DIV/0!</v>
      </c>
    </row>
    <row r="669" spans="2:9" x14ac:dyDescent="0.25">
      <c r="B669" s="240">
        <v>3232</v>
      </c>
      <c r="C669" s="241"/>
      <c r="D669" s="242"/>
      <c r="E669" s="59" t="s">
        <v>95</v>
      </c>
      <c r="F669" s="58">
        <v>0</v>
      </c>
      <c r="G669" s="58">
        <v>0</v>
      </c>
      <c r="H669" s="97">
        <v>0</v>
      </c>
      <c r="I669" s="98" t="e">
        <f t="shared" si="11"/>
        <v>#DIV/0!</v>
      </c>
    </row>
    <row r="670" spans="2:9" x14ac:dyDescent="0.25">
      <c r="B670" s="240">
        <v>3233</v>
      </c>
      <c r="C670" s="241"/>
      <c r="D670" s="242"/>
      <c r="E670" s="59" t="s">
        <v>96</v>
      </c>
      <c r="F670" s="58">
        <v>0</v>
      </c>
      <c r="G670" s="58">
        <v>0</v>
      </c>
      <c r="H670" s="97">
        <v>0</v>
      </c>
      <c r="I670" s="98" t="e">
        <f t="shared" si="11"/>
        <v>#DIV/0!</v>
      </c>
    </row>
    <row r="671" spans="2:9" x14ac:dyDescent="0.25">
      <c r="B671" s="240">
        <v>3234</v>
      </c>
      <c r="C671" s="241"/>
      <c r="D671" s="242"/>
      <c r="E671" s="60" t="s">
        <v>97</v>
      </c>
      <c r="F671" s="58">
        <v>0</v>
      </c>
      <c r="G671" s="58">
        <v>0</v>
      </c>
      <c r="H671" s="97">
        <v>0</v>
      </c>
      <c r="I671" s="98" t="e">
        <f t="shared" si="11"/>
        <v>#DIV/0!</v>
      </c>
    </row>
    <row r="672" spans="2:9" x14ac:dyDescent="0.25">
      <c r="B672" s="240">
        <v>3235</v>
      </c>
      <c r="C672" s="241"/>
      <c r="D672" s="242"/>
      <c r="E672" s="60" t="s">
        <v>98</v>
      </c>
      <c r="F672" s="58">
        <v>0</v>
      </c>
      <c r="G672" s="58">
        <v>0</v>
      </c>
      <c r="H672" s="97">
        <v>0</v>
      </c>
      <c r="I672" s="98" t="e">
        <f t="shared" si="11"/>
        <v>#DIV/0!</v>
      </c>
    </row>
    <row r="673" spans="2:9" x14ac:dyDescent="0.25">
      <c r="B673" s="240">
        <v>3236</v>
      </c>
      <c r="C673" s="241"/>
      <c r="D673" s="242"/>
      <c r="E673" s="60" t="s">
        <v>99</v>
      </c>
      <c r="F673" s="58">
        <v>0</v>
      </c>
      <c r="G673" s="58">
        <v>0</v>
      </c>
      <c r="H673" s="97">
        <v>0</v>
      </c>
      <c r="I673" s="98" t="e">
        <f t="shared" si="11"/>
        <v>#DIV/0!</v>
      </c>
    </row>
    <row r="674" spans="2:9" x14ac:dyDescent="0.25">
      <c r="B674" s="240">
        <v>3237</v>
      </c>
      <c r="C674" s="241"/>
      <c r="D674" s="242"/>
      <c r="E674" s="60" t="s">
        <v>100</v>
      </c>
      <c r="F674" s="58">
        <v>0</v>
      </c>
      <c r="G674" s="58">
        <v>0</v>
      </c>
      <c r="H674" s="97">
        <v>0</v>
      </c>
      <c r="I674" s="98" t="e">
        <f t="shared" si="11"/>
        <v>#DIV/0!</v>
      </c>
    </row>
    <row r="675" spans="2:9" x14ac:dyDescent="0.25">
      <c r="B675" s="240">
        <v>3238</v>
      </c>
      <c r="C675" s="241"/>
      <c r="D675" s="242"/>
      <c r="E675" s="60" t="s">
        <v>101</v>
      </c>
      <c r="F675" s="58">
        <v>0</v>
      </c>
      <c r="G675" s="58">
        <v>0</v>
      </c>
      <c r="H675" s="97">
        <v>0</v>
      </c>
      <c r="I675" s="98" t="e">
        <f t="shared" si="11"/>
        <v>#DIV/0!</v>
      </c>
    </row>
    <row r="676" spans="2:9" x14ac:dyDescent="0.25">
      <c r="B676" s="240">
        <v>3239</v>
      </c>
      <c r="C676" s="241"/>
      <c r="D676" s="242"/>
      <c r="E676" s="60" t="s">
        <v>102</v>
      </c>
      <c r="F676" s="58">
        <v>0</v>
      </c>
      <c r="G676" s="58">
        <v>0</v>
      </c>
      <c r="H676" s="97">
        <v>0</v>
      </c>
      <c r="I676" s="98" t="e">
        <f t="shared" si="11"/>
        <v>#DIV/0!</v>
      </c>
    </row>
    <row r="677" spans="2:9" ht="13.5" customHeight="1" x14ac:dyDescent="0.25">
      <c r="B677" s="222">
        <v>4</v>
      </c>
      <c r="C677" s="223"/>
      <c r="D677" s="224"/>
      <c r="E677" s="55" t="s">
        <v>6</v>
      </c>
      <c r="F677" s="58">
        <v>0</v>
      </c>
      <c r="G677" s="58">
        <v>0</v>
      </c>
      <c r="H677" s="97">
        <v>0</v>
      </c>
      <c r="I677" s="98" t="e">
        <f t="shared" si="11"/>
        <v>#DIV/0!</v>
      </c>
    </row>
    <row r="678" spans="2:9" ht="26.25" x14ac:dyDescent="0.25">
      <c r="B678" s="222">
        <v>42</v>
      </c>
      <c r="C678" s="223"/>
      <c r="D678" s="224"/>
      <c r="E678" s="55" t="s">
        <v>117</v>
      </c>
      <c r="F678" s="58">
        <v>0</v>
      </c>
      <c r="G678" s="58">
        <v>0</v>
      </c>
      <c r="H678" s="97">
        <v>0</v>
      </c>
      <c r="I678" s="98" t="e">
        <f t="shared" si="11"/>
        <v>#DIV/0!</v>
      </c>
    </row>
    <row r="679" spans="2:9" x14ac:dyDescent="0.25">
      <c r="B679" s="226">
        <v>421</v>
      </c>
      <c r="C679" s="227"/>
      <c r="D679" s="228"/>
      <c r="E679" s="56" t="s">
        <v>118</v>
      </c>
      <c r="F679" s="58">
        <v>0</v>
      </c>
      <c r="G679" s="58">
        <v>0</v>
      </c>
      <c r="H679" s="97">
        <v>0</v>
      </c>
      <c r="I679" s="98" t="e">
        <f t="shared" si="11"/>
        <v>#DIV/0!</v>
      </c>
    </row>
    <row r="680" spans="2:9" x14ac:dyDescent="0.25">
      <c r="B680" s="240">
        <v>4212</v>
      </c>
      <c r="C680" s="241"/>
      <c r="D680" s="242"/>
      <c r="E680" s="63" t="s">
        <v>119</v>
      </c>
      <c r="F680" s="58">
        <v>0</v>
      </c>
      <c r="G680" s="58">
        <v>0</v>
      </c>
      <c r="H680" s="97">
        <v>0</v>
      </c>
      <c r="I680" s="98" t="e">
        <f t="shared" si="11"/>
        <v>#DIV/0!</v>
      </c>
    </row>
    <row r="681" spans="2:9" x14ac:dyDescent="0.25">
      <c r="B681" s="226">
        <v>422</v>
      </c>
      <c r="C681" s="227"/>
      <c r="D681" s="228"/>
      <c r="E681" s="56" t="s">
        <v>120</v>
      </c>
      <c r="F681" s="58">
        <v>0</v>
      </c>
      <c r="G681" s="58">
        <v>0</v>
      </c>
      <c r="H681" s="97">
        <v>0</v>
      </c>
      <c r="I681" s="98" t="e">
        <f t="shared" si="11"/>
        <v>#DIV/0!</v>
      </c>
    </row>
    <row r="682" spans="2:9" x14ac:dyDescent="0.25">
      <c r="B682" s="240">
        <v>4221</v>
      </c>
      <c r="C682" s="241"/>
      <c r="D682" s="242"/>
      <c r="E682" s="63" t="s">
        <v>121</v>
      </c>
      <c r="F682" s="58">
        <v>0</v>
      </c>
      <c r="G682" s="58">
        <v>0</v>
      </c>
      <c r="H682" s="97">
        <v>0</v>
      </c>
      <c r="I682" s="98" t="e">
        <f t="shared" si="11"/>
        <v>#DIV/0!</v>
      </c>
    </row>
    <row r="683" spans="2:9" x14ac:dyDescent="0.25">
      <c r="B683" s="240">
        <v>4226</v>
      </c>
      <c r="C683" s="241"/>
      <c r="D683" s="242"/>
      <c r="E683" s="63" t="s">
        <v>122</v>
      </c>
      <c r="F683" s="58">
        <v>0</v>
      </c>
      <c r="G683" s="58">
        <v>0</v>
      </c>
      <c r="H683" s="97">
        <v>0</v>
      </c>
      <c r="I683" s="98" t="e">
        <f t="shared" si="11"/>
        <v>#DIV/0!</v>
      </c>
    </row>
    <row r="684" spans="2:9" x14ac:dyDescent="0.25">
      <c r="B684" s="240">
        <v>4227</v>
      </c>
      <c r="C684" s="241"/>
      <c r="D684" s="242"/>
      <c r="E684" s="60" t="s">
        <v>123</v>
      </c>
      <c r="F684" s="58">
        <v>0</v>
      </c>
      <c r="G684" s="58">
        <v>0</v>
      </c>
      <c r="H684" s="97">
        <v>0</v>
      </c>
      <c r="I684" s="98" t="e">
        <f t="shared" si="11"/>
        <v>#DIV/0!</v>
      </c>
    </row>
    <row r="685" spans="2:9" ht="26.25" x14ac:dyDescent="0.25">
      <c r="B685" s="226">
        <v>424</v>
      </c>
      <c r="C685" s="227"/>
      <c r="D685" s="228"/>
      <c r="E685" s="56" t="s">
        <v>124</v>
      </c>
      <c r="F685" s="58">
        <v>0</v>
      </c>
      <c r="G685" s="58">
        <v>0</v>
      </c>
      <c r="H685" s="97">
        <v>0</v>
      </c>
      <c r="I685" s="98" t="e">
        <f t="shared" si="11"/>
        <v>#DIV/0!</v>
      </c>
    </row>
    <row r="686" spans="2:9" x14ac:dyDescent="0.25">
      <c r="B686" s="240">
        <v>4241</v>
      </c>
      <c r="C686" s="241"/>
      <c r="D686" s="242"/>
      <c r="E686" s="60" t="s">
        <v>125</v>
      </c>
      <c r="F686" s="58">
        <v>0</v>
      </c>
      <c r="G686" s="58">
        <v>0</v>
      </c>
      <c r="H686" s="97">
        <v>0</v>
      </c>
      <c r="I686" s="98" t="e">
        <f t="shared" si="11"/>
        <v>#DIV/0!</v>
      </c>
    </row>
    <row r="687" spans="2:9" ht="26.25" x14ac:dyDescent="0.25">
      <c r="B687" s="243" t="s">
        <v>126</v>
      </c>
      <c r="C687" s="244"/>
      <c r="D687" s="245"/>
      <c r="E687" s="62" t="s">
        <v>149</v>
      </c>
      <c r="F687" s="58">
        <v>0</v>
      </c>
      <c r="G687" s="58">
        <v>0</v>
      </c>
      <c r="H687" s="97">
        <v>248.85</v>
      </c>
      <c r="I687" s="98" t="e">
        <f t="shared" si="11"/>
        <v>#DIV/0!</v>
      </c>
    </row>
    <row r="688" spans="2:9" x14ac:dyDescent="0.25">
      <c r="B688" s="246"/>
      <c r="C688" s="247"/>
      <c r="D688" s="248"/>
      <c r="E688" s="66" t="s">
        <v>76</v>
      </c>
      <c r="F688" s="58">
        <v>0</v>
      </c>
      <c r="G688" s="58">
        <v>0</v>
      </c>
      <c r="H688" s="97">
        <v>248.85</v>
      </c>
      <c r="I688" s="98" t="e">
        <f t="shared" si="11"/>
        <v>#DIV/0!</v>
      </c>
    </row>
    <row r="689" spans="2:9" x14ac:dyDescent="0.25">
      <c r="B689" s="222">
        <v>3</v>
      </c>
      <c r="C689" s="223"/>
      <c r="D689" s="224"/>
      <c r="E689" s="55" t="s">
        <v>4</v>
      </c>
      <c r="F689" s="58">
        <v>0</v>
      </c>
      <c r="G689" s="58">
        <v>0</v>
      </c>
      <c r="H689" s="97">
        <v>0</v>
      </c>
      <c r="I689" s="98" t="e">
        <f t="shared" si="11"/>
        <v>#DIV/0!</v>
      </c>
    </row>
    <row r="690" spans="2:9" x14ac:dyDescent="0.25">
      <c r="B690" s="222">
        <v>32</v>
      </c>
      <c r="C690" s="223"/>
      <c r="D690" s="224"/>
      <c r="E690" s="55" t="s">
        <v>13</v>
      </c>
      <c r="F690" s="58">
        <v>0</v>
      </c>
      <c r="G690" s="58">
        <v>0</v>
      </c>
      <c r="H690" s="97">
        <v>0</v>
      </c>
      <c r="I690" s="98" t="e">
        <f t="shared" si="11"/>
        <v>#DIV/0!</v>
      </c>
    </row>
    <row r="691" spans="2:9" x14ac:dyDescent="0.25">
      <c r="B691" s="226">
        <v>322</v>
      </c>
      <c r="C691" s="227"/>
      <c r="D691" s="228"/>
      <c r="E691" s="56" t="s">
        <v>86</v>
      </c>
      <c r="F691" s="58">
        <v>0</v>
      </c>
      <c r="G691" s="58">
        <v>0</v>
      </c>
      <c r="H691" s="97">
        <v>0</v>
      </c>
      <c r="I691" s="98" t="e">
        <f t="shared" si="11"/>
        <v>#DIV/0!</v>
      </c>
    </row>
    <row r="692" spans="2:9" x14ac:dyDescent="0.25">
      <c r="B692" s="240">
        <v>3221</v>
      </c>
      <c r="C692" s="241"/>
      <c r="D692" s="242"/>
      <c r="E692" s="59" t="s">
        <v>87</v>
      </c>
      <c r="F692" s="58">
        <v>0</v>
      </c>
      <c r="G692" s="58">
        <v>0</v>
      </c>
      <c r="H692" s="97">
        <v>0</v>
      </c>
      <c r="I692" s="98" t="e">
        <f t="shared" si="11"/>
        <v>#DIV/0!</v>
      </c>
    </row>
    <row r="693" spans="2:9" x14ac:dyDescent="0.25">
      <c r="B693" s="240">
        <v>3222</v>
      </c>
      <c r="C693" s="241"/>
      <c r="D693" s="242"/>
      <c r="E693" s="59" t="s">
        <v>88</v>
      </c>
      <c r="F693" s="58">
        <v>0</v>
      </c>
      <c r="G693" s="58">
        <v>0</v>
      </c>
      <c r="H693" s="97">
        <v>0</v>
      </c>
      <c r="I693" s="98" t="e">
        <f t="shared" si="11"/>
        <v>#DIV/0!</v>
      </c>
    </row>
    <row r="694" spans="2:9" x14ac:dyDescent="0.25">
      <c r="B694" s="240">
        <v>3223</v>
      </c>
      <c r="C694" s="241"/>
      <c r="D694" s="242"/>
      <c r="E694" s="59" t="s">
        <v>89</v>
      </c>
      <c r="F694" s="58">
        <v>0</v>
      </c>
      <c r="G694" s="58">
        <v>0</v>
      </c>
      <c r="H694" s="97">
        <v>0</v>
      </c>
      <c r="I694" s="98" t="e">
        <f t="shared" si="11"/>
        <v>#DIV/0!</v>
      </c>
    </row>
    <row r="695" spans="2:9" x14ac:dyDescent="0.25">
      <c r="B695" s="240">
        <v>3224</v>
      </c>
      <c r="C695" s="241"/>
      <c r="D695" s="242"/>
      <c r="E695" s="59" t="s">
        <v>90</v>
      </c>
      <c r="F695" s="58">
        <v>0</v>
      </c>
      <c r="G695" s="58">
        <v>0</v>
      </c>
      <c r="H695" s="97">
        <v>0</v>
      </c>
      <c r="I695" s="98" t="e">
        <f t="shared" si="11"/>
        <v>#DIV/0!</v>
      </c>
    </row>
    <row r="696" spans="2:9" x14ac:dyDescent="0.25">
      <c r="B696" s="240">
        <v>3225</v>
      </c>
      <c r="C696" s="241"/>
      <c r="D696" s="242"/>
      <c r="E696" s="59" t="s">
        <v>91</v>
      </c>
      <c r="F696" s="58">
        <v>0</v>
      </c>
      <c r="G696" s="58">
        <v>0</v>
      </c>
      <c r="H696" s="97">
        <v>0</v>
      </c>
      <c r="I696" s="98" t="e">
        <f t="shared" si="11"/>
        <v>#DIV/0!</v>
      </c>
    </row>
    <row r="697" spans="2:9" x14ac:dyDescent="0.25">
      <c r="B697" s="240">
        <v>3227</v>
      </c>
      <c r="C697" s="241"/>
      <c r="D697" s="242"/>
      <c r="E697" s="59" t="s">
        <v>92</v>
      </c>
      <c r="F697" s="58">
        <v>0</v>
      </c>
      <c r="G697" s="58">
        <v>0</v>
      </c>
      <c r="H697" s="97">
        <v>0</v>
      </c>
      <c r="I697" s="98" t="e">
        <f t="shared" si="11"/>
        <v>#DIV/0!</v>
      </c>
    </row>
    <row r="698" spans="2:9" x14ac:dyDescent="0.25">
      <c r="B698" s="226">
        <v>323</v>
      </c>
      <c r="C698" s="227"/>
      <c r="D698" s="228"/>
      <c r="E698" s="56" t="s">
        <v>93</v>
      </c>
      <c r="F698" s="58">
        <v>0</v>
      </c>
      <c r="G698" s="58">
        <v>0</v>
      </c>
      <c r="H698" s="97">
        <v>0</v>
      </c>
      <c r="I698" s="98" t="e">
        <f t="shared" si="11"/>
        <v>#DIV/0!</v>
      </c>
    </row>
    <row r="699" spans="2:9" x14ac:dyDescent="0.25">
      <c r="B699" s="240">
        <v>3231</v>
      </c>
      <c r="C699" s="241"/>
      <c r="D699" s="242"/>
      <c r="E699" s="59" t="s">
        <v>94</v>
      </c>
      <c r="F699" s="58">
        <v>0</v>
      </c>
      <c r="G699" s="58">
        <v>0</v>
      </c>
      <c r="H699" s="97">
        <v>0</v>
      </c>
      <c r="I699" s="98" t="e">
        <f t="shared" si="11"/>
        <v>#DIV/0!</v>
      </c>
    </row>
    <row r="700" spans="2:9" x14ac:dyDescent="0.25">
      <c r="B700" s="240">
        <v>3232</v>
      </c>
      <c r="C700" s="241"/>
      <c r="D700" s="242"/>
      <c r="E700" s="59" t="s">
        <v>95</v>
      </c>
      <c r="F700" s="58">
        <v>0</v>
      </c>
      <c r="G700" s="58">
        <v>0</v>
      </c>
      <c r="H700" s="97">
        <v>0</v>
      </c>
      <c r="I700" s="98" t="e">
        <f t="shared" si="11"/>
        <v>#DIV/0!</v>
      </c>
    </row>
    <row r="701" spans="2:9" x14ac:dyDescent="0.25">
      <c r="B701" s="240">
        <v>3233</v>
      </c>
      <c r="C701" s="241"/>
      <c r="D701" s="242"/>
      <c r="E701" s="59" t="s">
        <v>96</v>
      </c>
      <c r="F701" s="58">
        <v>0</v>
      </c>
      <c r="G701" s="58">
        <v>0</v>
      </c>
      <c r="H701" s="97">
        <v>0</v>
      </c>
      <c r="I701" s="98" t="e">
        <f t="shared" si="11"/>
        <v>#DIV/0!</v>
      </c>
    </row>
    <row r="702" spans="2:9" x14ac:dyDescent="0.25">
      <c r="B702" s="240">
        <v>3234</v>
      </c>
      <c r="C702" s="241"/>
      <c r="D702" s="242"/>
      <c r="E702" s="60" t="s">
        <v>97</v>
      </c>
      <c r="F702" s="58">
        <v>0</v>
      </c>
      <c r="G702" s="58">
        <v>0</v>
      </c>
      <c r="H702" s="97">
        <v>0</v>
      </c>
      <c r="I702" s="98" t="e">
        <f t="shared" si="11"/>
        <v>#DIV/0!</v>
      </c>
    </row>
    <row r="703" spans="2:9" x14ac:dyDescent="0.25">
      <c r="B703" s="240">
        <v>3235</v>
      </c>
      <c r="C703" s="241"/>
      <c r="D703" s="242"/>
      <c r="E703" s="60" t="s">
        <v>98</v>
      </c>
      <c r="F703" s="58">
        <v>0</v>
      </c>
      <c r="G703" s="58">
        <v>0</v>
      </c>
      <c r="H703" s="97">
        <v>0</v>
      </c>
      <c r="I703" s="98" t="e">
        <f t="shared" si="11"/>
        <v>#DIV/0!</v>
      </c>
    </row>
    <row r="704" spans="2:9" x14ac:dyDescent="0.25">
      <c r="B704" s="240">
        <v>3236</v>
      </c>
      <c r="C704" s="241"/>
      <c r="D704" s="242"/>
      <c r="E704" s="60" t="s">
        <v>99</v>
      </c>
      <c r="F704" s="58">
        <v>0</v>
      </c>
      <c r="G704" s="58">
        <v>0</v>
      </c>
      <c r="H704" s="97">
        <v>0</v>
      </c>
      <c r="I704" s="98" t="e">
        <f t="shared" si="11"/>
        <v>#DIV/0!</v>
      </c>
    </row>
    <row r="705" spans="2:9" x14ac:dyDescent="0.25">
      <c r="B705" s="240">
        <v>3237</v>
      </c>
      <c r="C705" s="241"/>
      <c r="D705" s="242"/>
      <c r="E705" s="60" t="s">
        <v>100</v>
      </c>
      <c r="F705" s="58">
        <v>0</v>
      </c>
      <c r="G705" s="58">
        <v>0</v>
      </c>
      <c r="H705" s="97">
        <v>0</v>
      </c>
      <c r="I705" s="98" t="e">
        <f t="shared" si="11"/>
        <v>#DIV/0!</v>
      </c>
    </row>
    <row r="706" spans="2:9" x14ac:dyDescent="0.25">
      <c r="B706" s="240">
        <v>3238</v>
      </c>
      <c r="C706" s="241"/>
      <c r="D706" s="242"/>
      <c r="E706" s="60" t="s">
        <v>101</v>
      </c>
      <c r="F706" s="58">
        <v>0</v>
      </c>
      <c r="G706" s="58">
        <v>0</v>
      </c>
      <c r="H706" s="97">
        <v>0</v>
      </c>
      <c r="I706" s="98" t="e">
        <f t="shared" si="11"/>
        <v>#DIV/0!</v>
      </c>
    </row>
    <row r="707" spans="2:9" x14ac:dyDescent="0.25">
      <c r="B707" s="240">
        <v>3239</v>
      </c>
      <c r="C707" s="241"/>
      <c r="D707" s="242"/>
      <c r="E707" s="60" t="s">
        <v>102</v>
      </c>
      <c r="F707" s="58">
        <v>0</v>
      </c>
      <c r="G707" s="58">
        <v>0</v>
      </c>
      <c r="H707" s="97">
        <v>0</v>
      </c>
      <c r="I707" s="98" t="e">
        <f t="shared" si="11"/>
        <v>#DIV/0!</v>
      </c>
    </row>
    <row r="708" spans="2:9" ht="26.25" x14ac:dyDescent="0.25">
      <c r="B708" s="222">
        <v>4</v>
      </c>
      <c r="C708" s="223"/>
      <c r="D708" s="224"/>
      <c r="E708" s="55" t="s">
        <v>6</v>
      </c>
      <c r="F708" s="58">
        <v>0</v>
      </c>
      <c r="G708" s="58">
        <v>0</v>
      </c>
      <c r="H708" s="97">
        <v>248.85</v>
      </c>
      <c r="I708" s="98" t="e">
        <f t="shared" si="11"/>
        <v>#DIV/0!</v>
      </c>
    </row>
    <row r="709" spans="2:9" ht="26.25" x14ac:dyDescent="0.25">
      <c r="B709" s="222">
        <v>42</v>
      </c>
      <c r="C709" s="223"/>
      <c r="D709" s="224"/>
      <c r="E709" s="55" t="s">
        <v>117</v>
      </c>
      <c r="F709" s="58">
        <v>0</v>
      </c>
      <c r="G709" s="58">
        <v>0</v>
      </c>
      <c r="H709" s="97">
        <v>0</v>
      </c>
      <c r="I709" s="98" t="e">
        <f t="shared" si="11"/>
        <v>#DIV/0!</v>
      </c>
    </row>
    <row r="710" spans="2:9" x14ac:dyDescent="0.25">
      <c r="B710" s="226">
        <v>421</v>
      </c>
      <c r="C710" s="227"/>
      <c r="D710" s="228"/>
      <c r="E710" s="56" t="s">
        <v>118</v>
      </c>
      <c r="F710" s="58">
        <v>0</v>
      </c>
      <c r="G710" s="58">
        <v>0</v>
      </c>
      <c r="H710" s="97">
        <v>0</v>
      </c>
      <c r="I710" s="98" t="e">
        <f t="shared" si="11"/>
        <v>#DIV/0!</v>
      </c>
    </row>
    <row r="711" spans="2:9" x14ac:dyDescent="0.25">
      <c r="B711" s="240">
        <v>4212</v>
      </c>
      <c r="C711" s="241"/>
      <c r="D711" s="242"/>
      <c r="E711" s="63" t="s">
        <v>119</v>
      </c>
      <c r="F711" s="58">
        <v>0</v>
      </c>
      <c r="G711" s="58">
        <v>0</v>
      </c>
      <c r="H711" s="97">
        <v>0</v>
      </c>
      <c r="I711" s="98" t="e">
        <f t="shared" si="11"/>
        <v>#DIV/0!</v>
      </c>
    </row>
    <row r="712" spans="2:9" x14ac:dyDescent="0.25">
      <c r="B712" s="226">
        <v>422</v>
      </c>
      <c r="C712" s="227"/>
      <c r="D712" s="228"/>
      <c r="E712" s="56" t="s">
        <v>120</v>
      </c>
      <c r="F712" s="58">
        <v>0</v>
      </c>
      <c r="G712" s="58">
        <v>0</v>
      </c>
      <c r="H712" s="97">
        <v>0</v>
      </c>
      <c r="I712" s="98" t="e">
        <f t="shared" si="11"/>
        <v>#DIV/0!</v>
      </c>
    </row>
    <row r="713" spans="2:9" x14ac:dyDescent="0.25">
      <c r="B713" s="240">
        <v>4221</v>
      </c>
      <c r="C713" s="241"/>
      <c r="D713" s="242"/>
      <c r="E713" s="63" t="s">
        <v>121</v>
      </c>
      <c r="F713" s="58">
        <v>0</v>
      </c>
      <c r="G713" s="58">
        <v>0</v>
      </c>
      <c r="H713" s="97">
        <v>0</v>
      </c>
      <c r="I713" s="98" t="e">
        <f t="shared" si="11"/>
        <v>#DIV/0!</v>
      </c>
    </row>
    <row r="714" spans="2:9" x14ac:dyDescent="0.25">
      <c r="B714" s="240">
        <v>4226</v>
      </c>
      <c r="C714" s="241"/>
      <c r="D714" s="242"/>
      <c r="E714" s="63" t="s">
        <v>122</v>
      </c>
      <c r="F714" s="58">
        <v>0</v>
      </c>
      <c r="G714" s="58">
        <v>0</v>
      </c>
      <c r="H714" s="97">
        <v>0</v>
      </c>
      <c r="I714" s="98" t="e">
        <f t="shared" si="11"/>
        <v>#DIV/0!</v>
      </c>
    </row>
    <row r="715" spans="2:9" x14ac:dyDescent="0.25">
      <c r="B715" s="240">
        <v>4227</v>
      </c>
      <c r="C715" s="241"/>
      <c r="D715" s="242"/>
      <c r="E715" s="60" t="s">
        <v>123</v>
      </c>
      <c r="F715" s="58">
        <v>0</v>
      </c>
      <c r="G715" s="58">
        <v>0</v>
      </c>
      <c r="H715" s="97">
        <v>0</v>
      </c>
      <c r="I715" s="98" t="e">
        <f t="shared" si="11"/>
        <v>#DIV/0!</v>
      </c>
    </row>
    <row r="716" spans="2:9" ht="26.25" x14ac:dyDescent="0.25">
      <c r="B716" s="226">
        <v>424</v>
      </c>
      <c r="C716" s="227"/>
      <c r="D716" s="228"/>
      <c r="E716" s="56" t="s">
        <v>124</v>
      </c>
      <c r="F716" s="58">
        <v>0</v>
      </c>
      <c r="G716" s="58">
        <v>0</v>
      </c>
      <c r="H716" s="97">
        <v>0</v>
      </c>
      <c r="I716" s="98" t="e">
        <f t="shared" si="11"/>
        <v>#DIV/0!</v>
      </c>
    </row>
    <row r="717" spans="2:9" x14ac:dyDescent="0.25">
      <c r="B717" s="240">
        <v>4241</v>
      </c>
      <c r="C717" s="241"/>
      <c r="D717" s="242"/>
      <c r="E717" s="60" t="s">
        <v>125</v>
      </c>
      <c r="F717" s="58">
        <v>0</v>
      </c>
      <c r="G717" s="58">
        <v>0</v>
      </c>
      <c r="H717" s="97">
        <v>0</v>
      </c>
      <c r="I717" s="98" t="e">
        <f t="shared" si="11"/>
        <v>#DIV/0!</v>
      </c>
    </row>
    <row r="718" spans="2:9" ht="23.25" x14ac:dyDescent="0.25">
      <c r="B718" s="240">
        <v>45</v>
      </c>
      <c r="C718" s="241"/>
      <c r="D718" s="242"/>
      <c r="E718" s="60" t="s">
        <v>152</v>
      </c>
      <c r="F718" s="58">
        <v>0</v>
      </c>
      <c r="G718" s="58">
        <v>0</v>
      </c>
      <c r="H718" s="97">
        <v>248.85</v>
      </c>
      <c r="I718" s="98" t="e">
        <f t="shared" si="11"/>
        <v>#DIV/0!</v>
      </c>
    </row>
    <row r="719" spans="2:9" x14ac:dyDescent="0.25">
      <c r="B719" s="240">
        <v>451</v>
      </c>
      <c r="C719" s="241"/>
      <c r="D719" s="242"/>
      <c r="E719" s="60" t="s">
        <v>153</v>
      </c>
      <c r="F719" s="58">
        <v>0</v>
      </c>
      <c r="G719" s="58">
        <v>0</v>
      </c>
      <c r="H719" s="97">
        <v>248.85</v>
      </c>
      <c r="I719" s="98" t="e">
        <f t="shared" si="11"/>
        <v>#DIV/0!</v>
      </c>
    </row>
    <row r="720" spans="2:9" x14ac:dyDescent="0.25">
      <c r="B720" s="240">
        <v>4511</v>
      </c>
      <c r="C720" s="241"/>
      <c r="D720" s="242"/>
      <c r="E720" s="60" t="s">
        <v>153</v>
      </c>
      <c r="F720" s="58">
        <v>0</v>
      </c>
      <c r="G720" s="58">
        <v>0</v>
      </c>
      <c r="H720" s="97">
        <v>248.85</v>
      </c>
      <c r="I720" s="98" t="e">
        <f t="shared" si="11"/>
        <v>#DIV/0!</v>
      </c>
    </row>
    <row r="721" spans="2:9" x14ac:dyDescent="0.25">
      <c r="B721" s="240">
        <v>454</v>
      </c>
      <c r="C721" s="241"/>
      <c r="D721" s="242"/>
      <c r="E721" s="60" t="s">
        <v>154</v>
      </c>
      <c r="F721" s="58">
        <v>0</v>
      </c>
      <c r="G721" s="58">
        <v>0</v>
      </c>
      <c r="H721" s="97">
        <v>0</v>
      </c>
      <c r="I721" s="98" t="e">
        <f t="shared" si="11"/>
        <v>#DIV/0!</v>
      </c>
    </row>
    <row r="722" spans="2:9" x14ac:dyDescent="0.25">
      <c r="B722" s="240">
        <v>4541</v>
      </c>
      <c r="C722" s="241"/>
      <c r="D722" s="242"/>
      <c r="E722" s="60" t="s">
        <v>154</v>
      </c>
      <c r="F722" s="58">
        <v>0</v>
      </c>
      <c r="G722" s="58">
        <v>0</v>
      </c>
      <c r="H722" s="97">
        <v>0</v>
      </c>
      <c r="I722" s="98" t="e">
        <f t="shared" si="11"/>
        <v>#DIV/0!</v>
      </c>
    </row>
    <row r="723" spans="2:9" x14ac:dyDescent="0.25">
      <c r="B723" s="226"/>
      <c r="C723" s="227"/>
      <c r="D723" s="228"/>
      <c r="E723" s="56"/>
      <c r="F723" s="58">
        <v>0</v>
      </c>
      <c r="G723" s="58">
        <v>0</v>
      </c>
      <c r="H723" s="97">
        <v>0</v>
      </c>
      <c r="I723" s="98" t="e">
        <f t="shared" si="11"/>
        <v>#DIV/0!</v>
      </c>
    </row>
    <row r="724" spans="2:9" x14ac:dyDescent="0.25">
      <c r="B724" s="258" t="s">
        <v>150</v>
      </c>
      <c r="C724" s="258"/>
      <c r="D724" s="258"/>
      <c r="E724" s="62" t="s">
        <v>151</v>
      </c>
      <c r="F724" s="52">
        <v>67500</v>
      </c>
      <c r="G724" s="52">
        <v>67500</v>
      </c>
      <c r="H724" s="97">
        <v>67500</v>
      </c>
      <c r="I724" s="98">
        <f t="shared" ref="I724:I759" si="12">H724/G724*100</f>
        <v>100</v>
      </c>
    </row>
    <row r="725" spans="2:9" x14ac:dyDescent="0.25">
      <c r="B725" s="259"/>
      <c r="C725" s="259"/>
      <c r="D725" s="259"/>
      <c r="E725" s="54" t="s">
        <v>140</v>
      </c>
      <c r="F725" s="52">
        <v>67500</v>
      </c>
      <c r="G725" s="52">
        <v>67500</v>
      </c>
      <c r="H725" s="97">
        <v>67500</v>
      </c>
      <c r="I725" s="98">
        <f t="shared" si="12"/>
        <v>100</v>
      </c>
    </row>
    <row r="726" spans="2:9" x14ac:dyDescent="0.25">
      <c r="B726" s="262">
        <v>3</v>
      </c>
      <c r="C726" s="262"/>
      <c r="D726" s="262"/>
      <c r="E726" s="55" t="s">
        <v>4</v>
      </c>
      <c r="F726" s="52">
        <v>0</v>
      </c>
      <c r="G726" s="52">
        <v>0</v>
      </c>
      <c r="H726" s="97">
        <v>0</v>
      </c>
      <c r="I726" s="98" t="e">
        <f t="shared" si="12"/>
        <v>#DIV/0!</v>
      </c>
    </row>
    <row r="727" spans="2:9" x14ac:dyDescent="0.25">
      <c r="B727" s="262">
        <v>32</v>
      </c>
      <c r="C727" s="262"/>
      <c r="D727" s="262"/>
      <c r="E727" s="55" t="s">
        <v>13</v>
      </c>
      <c r="F727" s="52">
        <v>0</v>
      </c>
      <c r="G727" s="52">
        <v>0</v>
      </c>
      <c r="H727" s="97">
        <v>0</v>
      </c>
      <c r="I727" s="98" t="e">
        <f t="shared" si="12"/>
        <v>#DIV/0!</v>
      </c>
    </row>
    <row r="728" spans="2:9" x14ac:dyDescent="0.25">
      <c r="B728" s="261">
        <v>322</v>
      </c>
      <c r="C728" s="261"/>
      <c r="D728" s="261"/>
      <c r="E728" s="56" t="s">
        <v>86</v>
      </c>
      <c r="F728" s="52">
        <v>0</v>
      </c>
      <c r="G728" s="52">
        <v>0</v>
      </c>
      <c r="H728" s="97">
        <v>0</v>
      </c>
      <c r="I728" s="98" t="e">
        <f t="shared" si="12"/>
        <v>#DIV/0!</v>
      </c>
    </row>
    <row r="729" spans="2:9" x14ac:dyDescent="0.25">
      <c r="B729" s="260">
        <v>3221</v>
      </c>
      <c r="C729" s="260"/>
      <c r="D729" s="260"/>
      <c r="E729" s="59" t="s">
        <v>87</v>
      </c>
      <c r="F729" s="52">
        <v>0</v>
      </c>
      <c r="G729" s="52">
        <v>0</v>
      </c>
      <c r="H729" s="97">
        <v>0</v>
      </c>
      <c r="I729" s="98" t="e">
        <f t="shared" si="12"/>
        <v>#DIV/0!</v>
      </c>
    </row>
    <row r="730" spans="2:9" x14ac:dyDescent="0.25">
      <c r="B730" s="260">
        <v>3222</v>
      </c>
      <c r="C730" s="260"/>
      <c r="D730" s="260"/>
      <c r="E730" s="59" t="s">
        <v>88</v>
      </c>
      <c r="F730" s="52">
        <v>0</v>
      </c>
      <c r="G730" s="52">
        <v>0</v>
      </c>
      <c r="H730" s="97">
        <v>0</v>
      </c>
      <c r="I730" s="98" t="e">
        <f t="shared" si="12"/>
        <v>#DIV/0!</v>
      </c>
    </row>
    <row r="731" spans="2:9" x14ac:dyDescent="0.25">
      <c r="B731" s="260">
        <v>3223</v>
      </c>
      <c r="C731" s="260"/>
      <c r="D731" s="260"/>
      <c r="E731" s="59" t="s">
        <v>89</v>
      </c>
      <c r="F731" s="52">
        <v>0</v>
      </c>
      <c r="G731" s="52">
        <v>0</v>
      </c>
      <c r="H731" s="97">
        <v>0</v>
      </c>
      <c r="I731" s="98" t="e">
        <f t="shared" si="12"/>
        <v>#DIV/0!</v>
      </c>
    </row>
    <row r="732" spans="2:9" x14ac:dyDescent="0.25">
      <c r="B732" s="260">
        <v>3224</v>
      </c>
      <c r="C732" s="260"/>
      <c r="D732" s="260"/>
      <c r="E732" s="59" t="s">
        <v>90</v>
      </c>
      <c r="F732" s="52">
        <v>0</v>
      </c>
      <c r="G732" s="52">
        <v>0</v>
      </c>
      <c r="H732" s="97">
        <v>0</v>
      </c>
      <c r="I732" s="98" t="e">
        <f t="shared" si="12"/>
        <v>#DIV/0!</v>
      </c>
    </row>
    <row r="733" spans="2:9" x14ac:dyDescent="0.25">
      <c r="B733" s="260">
        <v>3225</v>
      </c>
      <c r="C733" s="260"/>
      <c r="D733" s="260"/>
      <c r="E733" s="59" t="s">
        <v>91</v>
      </c>
      <c r="F733" s="52">
        <v>0</v>
      </c>
      <c r="G733" s="52">
        <v>0</v>
      </c>
      <c r="H733" s="97">
        <v>0</v>
      </c>
      <c r="I733" s="98" t="e">
        <f t="shared" si="12"/>
        <v>#DIV/0!</v>
      </c>
    </row>
    <row r="734" spans="2:9" x14ac:dyDescent="0.25">
      <c r="B734" s="260">
        <v>3227</v>
      </c>
      <c r="C734" s="260"/>
      <c r="D734" s="260"/>
      <c r="E734" s="59" t="s">
        <v>92</v>
      </c>
      <c r="F734" s="52">
        <v>0</v>
      </c>
      <c r="G734" s="52">
        <v>0</v>
      </c>
      <c r="H734" s="97">
        <v>0</v>
      </c>
      <c r="I734" s="98" t="e">
        <f t="shared" si="12"/>
        <v>#DIV/0!</v>
      </c>
    </row>
    <row r="735" spans="2:9" x14ac:dyDescent="0.25">
      <c r="B735" s="261">
        <v>323</v>
      </c>
      <c r="C735" s="261"/>
      <c r="D735" s="261"/>
      <c r="E735" s="56" t="s">
        <v>93</v>
      </c>
      <c r="F735" s="52">
        <v>0</v>
      </c>
      <c r="G735" s="52">
        <v>0</v>
      </c>
      <c r="H735" s="97">
        <v>0</v>
      </c>
      <c r="I735" s="98" t="e">
        <f t="shared" si="12"/>
        <v>#DIV/0!</v>
      </c>
    </row>
    <row r="736" spans="2:9" x14ac:dyDescent="0.25">
      <c r="B736" s="260">
        <v>3231</v>
      </c>
      <c r="C736" s="260"/>
      <c r="D736" s="260"/>
      <c r="E736" s="59" t="s">
        <v>94</v>
      </c>
      <c r="F736" s="52">
        <v>0</v>
      </c>
      <c r="G736" s="52">
        <v>0</v>
      </c>
      <c r="H736" s="97">
        <v>0</v>
      </c>
      <c r="I736" s="98" t="e">
        <f t="shared" si="12"/>
        <v>#DIV/0!</v>
      </c>
    </row>
    <row r="737" spans="2:9" x14ac:dyDescent="0.25">
      <c r="B737" s="260">
        <v>3232</v>
      </c>
      <c r="C737" s="260"/>
      <c r="D737" s="260"/>
      <c r="E737" s="59" t="s">
        <v>95</v>
      </c>
      <c r="F737" s="52">
        <v>0</v>
      </c>
      <c r="G737" s="52">
        <v>0</v>
      </c>
      <c r="H737" s="97">
        <v>0</v>
      </c>
      <c r="I737" s="98" t="e">
        <f t="shared" si="12"/>
        <v>#DIV/0!</v>
      </c>
    </row>
    <row r="738" spans="2:9" x14ac:dyDescent="0.25">
      <c r="B738" s="260">
        <v>3233</v>
      </c>
      <c r="C738" s="260"/>
      <c r="D738" s="260"/>
      <c r="E738" s="59" t="s">
        <v>96</v>
      </c>
      <c r="F738" s="52">
        <v>0</v>
      </c>
      <c r="G738" s="52">
        <v>0</v>
      </c>
      <c r="H738" s="97">
        <v>0</v>
      </c>
      <c r="I738" s="98" t="e">
        <f t="shared" si="12"/>
        <v>#DIV/0!</v>
      </c>
    </row>
    <row r="739" spans="2:9" x14ac:dyDescent="0.25">
      <c r="B739" s="260">
        <v>3234</v>
      </c>
      <c r="C739" s="260"/>
      <c r="D739" s="260"/>
      <c r="E739" s="60" t="s">
        <v>97</v>
      </c>
      <c r="F739" s="52">
        <v>0</v>
      </c>
      <c r="G739" s="52">
        <v>0</v>
      </c>
      <c r="H739" s="97">
        <v>0</v>
      </c>
      <c r="I739" s="98" t="e">
        <f t="shared" si="12"/>
        <v>#DIV/0!</v>
      </c>
    </row>
    <row r="740" spans="2:9" x14ac:dyDescent="0.25">
      <c r="B740" s="260">
        <v>3235</v>
      </c>
      <c r="C740" s="260"/>
      <c r="D740" s="260"/>
      <c r="E740" s="60" t="s">
        <v>98</v>
      </c>
      <c r="F740" s="52">
        <v>0</v>
      </c>
      <c r="G740" s="52">
        <v>0</v>
      </c>
      <c r="H740" s="97">
        <v>0</v>
      </c>
      <c r="I740" s="98" t="e">
        <f t="shared" si="12"/>
        <v>#DIV/0!</v>
      </c>
    </row>
    <row r="741" spans="2:9" x14ac:dyDescent="0.25">
      <c r="B741" s="260">
        <v>3236</v>
      </c>
      <c r="C741" s="260"/>
      <c r="D741" s="260"/>
      <c r="E741" s="60" t="s">
        <v>99</v>
      </c>
      <c r="F741" s="52">
        <v>0</v>
      </c>
      <c r="G741" s="52">
        <v>0</v>
      </c>
      <c r="H741" s="97">
        <v>0</v>
      </c>
      <c r="I741" s="98" t="e">
        <f t="shared" si="12"/>
        <v>#DIV/0!</v>
      </c>
    </row>
    <row r="742" spans="2:9" x14ac:dyDescent="0.25">
      <c r="B742" s="260">
        <v>3237</v>
      </c>
      <c r="C742" s="260"/>
      <c r="D742" s="260"/>
      <c r="E742" s="60" t="s">
        <v>100</v>
      </c>
      <c r="F742" s="52">
        <v>0</v>
      </c>
      <c r="G742" s="52">
        <v>0</v>
      </c>
      <c r="H742" s="97">
        <v>0</v>
      </c>
      <c r="I742" s="98" t="e">
        <f t="shared" si="12"/>
        <v>#DIV/0!</v>
      </c>
    </row>
    <row r="743" spans="2:9" x14ac:dyDescent="0.25">
      <c r="B743" s="260">
        <v>3238</v>
      </c>
      <c r="C743" s="260"/>
      <c r="D743" s="260"/>
      <c r="E743" s="60" t="s">
        <v>101</v>
      </c>
      <c r="F743" s="52">
        <v>0</v>
      </c>
      <c r="G743" s="52">
        <v>0</v>
      </c>
      <c r="H743" s="97">
        <v>0</v>
      </c>
      <c r="I743" s="98" t="e">
        <f t="shared" si="12"/>
        <v>#DIV/0!</v>
      </c>
    </row>
    <row r="744" spans="2:9" x14ac:dyDescent="0.25">
      <c r="B744" s="260">
        <v>3239</v>
      </c>
      <c r="C744" s="260"/>
      <c r="D744" s="260"/>
      <c r="E744" s="60" t="s">
        <v>102</v>
      </c>
      <c r="F744" s="52">
        <v>0</v>
      </c>
      <c r="G744" s="52">
        <v>0</v>
      </c>
      <c r="H744" s="97">
        <v>0</v>
      </c>
      <c r="I744" s="98" t="e">
        <f t="shared" si="12"/>
        <v>#DIV/0!</v>
      </c>
    </row>
    <row r="745" spans="2:9" ht="26.25" x14ac:dyDescent="0.25">
      <c r="B745" s="222">
        <v>4</v>
      </c>
      <c r="C745" s="223"/>
      <c r="D745" s="224"/>
      <c r="E745" s="55" t="s">
        <v>6</v>
      </c>
      <c r="F745" s="52">
        <v>67500</v>
      </c>
      <c r="G745" s="52">
        <v>67500</v>
      </c>
      <c r="H745" s="97">
        <v>67500</v>
      </c>
      <c r="I745" s="98">
        <f t="shared" si="12"/>
        <v>100</v>
      </c>
    </row>
    <row r="746" spans="2:9" ht="26.25" x14ac:dyDescent="0.25">
      <c r="B746" s="222">
        <v>42</v>
      </c>
      <c r="C746" s="223"/>
      <c r="D746" s="224"/>
      <c r="E746" s="55" t="s">
        <v>117</v>
      </c>
      <c r="F746" s="52">
        <v>0</v>
      </c>
      <c r="G746" s="52">
        <v>0</v>
      </c>
      <c r="H746" s="97">
        <v>0</v>
      </c>
      <c r="I746" s="98" t="e">
        <f t="shared" si="12"/>
        <v>#DIV/0!</v>
      </c>
    </row>
    <row r="747" spans="2:9" x14ac:dyDescent="0.25">
      <c r="B747" s="226">
        <v>421</v>
      </c>
      <c r="C747" s="227"/>
      <c r="D747" s="228"/>
      <c r="E747" s="56" t="s">
        <v>118</v>
      </c>
      <c r="F747" s="52">
        <v>0</v>
      </c>
      <c r="G747" s="52">
        <v>0</v>
      </c>
      <c r="H747" s="97">
        <v>0</v>
      </c>
      <c r="I747" s="98" t="e">
        <f t="shared" si="12"/>
        <v>#DIV/0!</v>
      </c>
    </row>
    <row r="748" spans="2:9" x14ac:dyDescent="0.25">
      <c r="B748" s="240">
        <v>4212</v>
      </c>
      <c r="C748" s="241"/>
      <c r="D748" s="242"/>
      <c r="E748" s="63" t="s">
        <v>119</v>
      </c>
      <c r="F748" s="52">
        <v>0</v>
      </c>
      <c r="G748" s="52">
        <v>0</v>
      </c>
      <c r="H748" s="97">
        <v>0</v>
      </c>
      <c r="I748" s="98" t="e">
        <f t="shared" si="12"/>
        <v>#DIV/0!</v>
      </c>
    </row>
    <row r="749" spans="2:9" x14ac:dyDescent="0.25">
      <c r="B749" s="226">
        <v>422</v>
      </c>
      <c r="C749" s="227"/>
      <c r="D749" s="228"/>
      <c r="E749" s="56" t="s">
        <v>120</v>
      </c>
      <c r="F749" s="52">
        <v>0</v>
      </c>
      <c r="G749" s="52">
        <v>0</v>
      </c>
      <c r="H749" s="97">
        <v>0</v>
      </c>
      <c r="I749" s="98" t="e">
        <f t="shared" si="12"/>
        <v>#DIV/0!</v>
      </c>
    </row>
    <row r="750" spans="2:9" x14ac:dyDescent="0.25">
      <c r="B750" s="240">
        <v>4221</v>
      </c>
      <c r="C750" s="241"/>
      <c r="D750" s="242"/>
      <c r="E750" s="63" t="s">
        <v>121</v>
      </c>
      <c r="F750" s="52">
        <v>0</v>
      </c>
      <c r="G750" s="52">
        <v>0</v>
      </c>
      <c r="H750" s="97">
        <v>0</v>
      </c>
      <c r="I750" s="98" t="e">
        <f t="shared" si="12"/>
        <v>#DIV/0!</v>
      </c>
    </row>
    <row r="751" spans="2:9" x14ac:dyDescent="0.25">
      <c r="B751" s="240">
        <v>4226</v>
      </c>
      <c r="C751" s="241"/>
      <c r="D751" s="242"/>
      <c r="E751" s="63" t="s">
        <v>122</v>
      </c>
      <c r="F751" s="52">
        <v>0</v>
      </c>
      <c r="G751" s="52">
        <v>0</v>
      </c>
      <c r="H751" s="97">
        <v>0</v>
      </c>
      <c r="I751" s="98" t="e">
        <f t="shared" si="12"/>
        <v>#DIV/0!</v>
      </c>
    </row>
    <row r="752" spans="2:9" x14ac:dyDescent="0.25">
      <c r="B752" s="240">
        <v>4227</v>
      </c>
      <c r="C752" s="241"/>
      <c r="D752" s="242"/>
      <c r="E752" s="60" t="s">
        <v>123</v>
      </c>
      <c r="F752" s="52">
        <v>0</v>
      </c>
      <c r="G752" s="52">
        <v>0</v>
      </c>
      <c r="H752" s="97">
        <v>0</v>
      </c>
      <c r="I752" s="98" t="e">
        <f t="shared" si="12"/>
        <v>#DIV/0!</v>
      </c>
    </row>
    <row r="753" spans="2:9" ht="26.25" x14ac:dyDescent="0.25">
      <c r="B753" s="226">
        <v>424</v>
      </c>
      <c r="C753" s="227"/>
      <c r="D753" s="228"/>
      <c r="E753" s="56" t="s">
        <v>124</v>
      </c>
      <c r="F753" s="52">
        <v>0</v>
      </c>
      <c r="G753" s="52">
        <v>0</v>
      </c>
      <c r="H753" s="97">
        <v>0</v>
      </c>
      <c r="I753" s="98" t="e">
        <f t="shared" si="12"/>
        <v>#DIV/0!</v>
      </c>
    </row>
    <row r="754" spans="2:9" x14ac:dyDescent="0.25">
      <c r="B754" s="240">
        <v>4241</v>
      </c>
      <c r="C754" s="241"/>
      <c r="D754" s="242"/>
      <c r="E754" s="60" t="s">
        <v>125</v>
      </c>
      <c r="F754" s="52">
        <v>0</v>
      </c>
      <c r="G754" s="52">
        <v>0</v>
      </c>
      <c r="H754" s="97">
        <v>0</v>
      </c>
      <c r="I754" s="98" t="e">
        <f t="shared" si="12"/>
        <v>#DIV/0!</v>
      </c>
    </row>
    <row r="755" spans="2:9" ht="23.25" x14ac:dyDescent="0.25">
      <c r="B755" s="240">
        <v>45</v>
      </c>
      <c r="C755" s="241"/>
      <c r="D755" s="242"/>
      <c r="E755" s="60" t="s">
        <v>152</v>
      </c>
      <c r="F755" s="52">
        <v>67500</v>
      </c>
      <c r="G755" s="52">
        <v>67500</v>
      </c>
      <c r="H755" s="97">
        <v>67500</v>
      </c>
      <c r="I755" s="98">
        <f t="shared" si="12"/>
        <v>100</v>
      </c>
    </row>
    <row r="756" spans="2:9" x14ac:dyDescent="0.25">
      <c r="B756" s="240">
        <v>451</v>
      </c>
      <c r="C756" s="241"/>
      <c r="D756" s="242"/>
      <c r="E756" s="60" t="s">
        <v>153</v>
      </c>
      <c r="F756" s="52">
        <v>67500</v>
      </c>
      <c r="G756" s="52">
        <v>67500</v>
      </c>
      <c r="H756" s="97">
        <v>67500</v>
      </c>
      <c r="I756" s="98">
        <f t="shared" si="12"/>
        <v>100</v>
      </c>
    </row>
    <row r="757" spans="2:9" x14ac:dyDescent="0.25">
      <c r="B757" s="240">
        <v>4511</v>
      </c>
      <c r="C757" s="241"/>
      <c r="D757" s="242"/>
      <c r="E757" s="60" t="s">
        <v>153</v>
      </c>
      <c r="F757" s="52">
        <v>67500</v>
      </c>
      <c r="G757" s="52">
        <v>67500</v>
      </c>
      <c r="H757" s="97">
        <v>67500</v>
      </c>
      <c r="I757" s="98">
        <f t="shared" si="12"/>
        <v>100</v>
      </c>
    </row>
    <row r="758" spans="2:9" x14ac:dyDescent="0.25">
      <c r="B758" s="240">
        <v>454</v>
      </c>
      <c r="C758" s="241"/>
      <c r="D758" s="242"/>
      <c r="E758" s="60" t="s">
        <v>154</v>
      </c>
      <c r="F758" s="52">
        <v>0</v>
      </c>
      <c r="G758" s="52">
        <v>0</v>
      </c>
      <c r="H758" s="97">
        <v>0</v>
      </c>
      <c r="I758" s="98" t="e">
        <f t="shared" si="12"/>
        <v>#DIV/0!</v>
      </c>
    </row>
    <row r="759" spans="2:9" x14ac:dyDescent="0.25">
      <c r="B759" s="240">
        <v>4541</v>
      </c>
      <c r="C759" s="241"/>
      <c r="D759" s="242"/>
      <c r="E759" s="60" t="s">
        <v>154</v>
      </c>
      <c r="F759" s="52">
        <v>0</v>
      </c>
      <c r="G759" s="52">
        <v>0</v>
      </c>
      <c r="H759" s="97">
        <v>0</v>
      </c>
      <c r="I759" s="98" t="e">
        <f t="shared" si="12"/>
        <v>#DIV/0!</v>
      </c>
    </row>
  </sheetData>
  <mergeCells count="754">
    <mergeCell ref="B756:D756"/>
    <mergeCell ref="B757:D757"/>
    <mergeCell ref="B758:D758"/>
    <mergeCell ref="B759:D759"/>
    <mergeCell ref="B177:D177"/>
    <mergeCell ref="B178:D178"/>
    <mergeCell ref="B179:D179"/>
    <mergeCell ref="B180:D180"/>
    <mergeCell ref="B181:D181"/>
    <mergeCell ref="B182:D182"/>
    <mergeCell ref="B183:D183"/>
    <mergeCell ref="B184:D184"/>
    <mergeCell ref="B185:D185"/>
    <mergeCell ref="B186:D186"/>
    <mergeCell ref="B211:D211"/>
    <mergeCell ref="B212:D212"/>
    <mergeCell ref="B751:D751"/>
    <mergeCell ref="B752:D752"/>
    <mergeCell ref="B753:D753"/>
    <mergeCell ref="B754:D754"/>
    <mergeCell ref="B755:D755"/>
    <mergeCell ref="B746:D746"/>
    <mergeCell ref="B747:D747"/>
    <mergeCell ref="B748:D748"/>
    <mergeCell ref="B749:D749"/>
    <mergeCell ref="B750:D750"/>
    <mergeCell ref="B741:D741"/>
    <mergeCell ref="B742:D742"/>
    <mergeCell ref="B743:D743"/>
    <mergeCell ref="B744:D744"/>
    <mergeCell ref="B745:D745"/>
    <mergeCell ref="B736:D736"/>
    <mergeCell ref="B737:D737"/>
    <mergeCell ref="B738:D738"/>
    <mergeCell ref="B739:D739"/>
    <mergeCell ref="B740:D740"/>
    <mergeCell ref="B731:D731"/>
    <mergeCell ref="B732:D732"/>
    <mergeCell ref="B733:D733"/>
    <mergeCell ref="B734:D734"/>
    <mergeCell ref="B735:D735"/>
    <mergeCell ref="B726:D726"/>
    <mergeCell ref="B727:D727"/>
    <mergeCell ref="B728:D728"/>
    <mergeCell ref="B729:D729"/>
    <mergeCell ref="B730:D730"/>
    <mergeCell ref="B716:D716"/>
    <mergeCell ref="B717:D717"/>
    <mergeCell ref="B723:D723"/>
    <mergeCell ref="B724:D724"/>
    <mergeCell ref="B725:D725"/>
    <mergeCell ref="B718:D718"/>
    <mergeCell ref="B719:D719"/>
    <mergeCell ref="B720:D720"/>
    <mergeCell ref="B721:D721"/>
    <mergeCell ref="B722:D722"/>
    <mergeCell ref="B711:D711"/>
    <mergeCell ref="B712:D712"/>
    <mergeCell ref="B713:D713"/>
    <mergeCell ref="B714:D714"/>
    <mergeCell ref="B715:D715"/>
    <mergeCell ref="B706:D706"/>
    <mergeCell ref="B707:D707"/>
    <mergeCell ref="B708:D708"/>
    <mergeCell ref="B709:D709"/>
    <mergeCell ref="B710:D710"/>
    <mergeCell ref="B701:D701"/>
    <mergeCell ref="B702:D702"/>
    <mergeCell ref="B703:D703"/>
    <mergeCell ref="B704:D704"/>
    <mergeCell ref="B705:D705"/>
    <mergeCell ref="B696:D696"/>
    <mergeCell ref="B697:D697"/>
    <mergeCell ref="B698:D698"/>
    <mergeCell ref="B699:D699"/>
    <mergeCell ref="B700:D700"/>
    <mergeCell ref="B691:D691"/>
    <mergeCell ref="B692:D692"/>
    <mergeCell ref="B693:D693"/>
    <mergeCell ref="B694:D694"/>
    <mergeCell ref="B695:D695"/>
    <mergeCell ref="B686:D686"/>
    <mergeCell ref="B687:D687"/>
    <mergeCell ref="B688:D688"/>
    <mergeCell ref="B689:D689"/>
    <mergeCell ref="B690:D690"/>
    <mergeCell ref="B681:D681"/>
    <mergeCell ref="B682:D682"/>
    <mergeCell ref="B683:D683"/>
    <mergeCell ref="B684:D684"/>
    <mergeCell ref="B685:D685"/>
    <mergeCell ref="B676:D676"/>
    <mergeCell ref="B677:D677"/>
    <mergeCell ref="B678:D678"/>
    <mergeCell ref="B679:D679"/>
    <mergeCell ref="B680:D680"/>
    <mergeCell ref="B671:D671"/>
    <mergeCell ref="B672:D672"/>
    <mergeCell ref="B673:D673"/>
    <mergeCell ref="B674:D674"/>
    <mergeCell ref="B675:D675"/>
    <mergeCell ref="B666:D666"/>
    <mergeCell ref="B667:D667"/>
    <mergeCell ref="B668:D668"/>
    <mergeCell ref="B669:D669"/>
    <mergeCell ref="B670:D670"/>
    <mergeCell ref="B661:D661"/>
    <mergeCell ref="B662:D662"/>
    <mergeCell ref="B663:D663"/>
    <mergeCell ref="B664:D664"/>
    <mergeCell ref="B665:D665"/>
    <mergeCell ref="B656:D656"/>
    <mergeCell ref="B657:D657"/>
    <mergeCell ref="B658:D658"/>
    <mergeCell ref="B659:D659"/>
    <mergeCell ref="B660:D660"/>
    <mergeCell ref="B651:D651"/>
    <mergeCell ref="B652:D652"/>
    <mergeCell ref="B653:D653"/>
    <mergeCell ref="B654:D654"/>
    <mergeCell ref="B655:D655"/>
    <mergeCell ref="B646:D646"/>
    <mergeCell ref="B647:D647"/>
    <mergeCell ref="B648:D648"/>
    <mergeCell ref="B649:D649"/>
    <mergeCell ref="B650:D650"/>
    <mergeCell ref="B641:D641"/>
    <mergeCell ref="B642:D642"/>
    <mergeCell ref="B643:D643"/>
    <mergeCell ref="B644:D644"/>
    <mergeCell ref="B645:D645"/>
    <mergeCell ref="B636:D636"/>
    <mergeCell ref="B637:D637"/>
    <mergeCell ref="B638:D638"/>
    <mergeCell ref="B639:D639"/>
    <mergeCell ref="B640:D640"/>
    <mergeCell ref="B631:D631"/>
    <mergeCell ref="B632:D632"/>
    <mergeCell ref="B633:D633"/>
    <mergeCell ref="B634:D634"/>
    <mergeCell ref="B635:D635"/>
    <mergeCell ref="B626:D626"/>
    <mergeCell ref="B627:D627"/>
    <mergeCell ref="B628:D628"/>
    <mergeCell ref="B629:D629"/>
    <mergeCell ref="B630:D630"/>
    <mergeCell ref="B621:D621"/>
    <mergeCell ref="B622:D622"/>
    <mergeCell ref="B623:D623"/>
    <mergeCell ref="B624:D624"/>
    <mergeCell ref="B625:D625"/>
    <mergeCell ref="B616:D616"/>
    <mergeCell ref="B617:D617"/>
    <mergeCell ref="B618:D618"/>
    <mergeCell ref="B619:D619"/>
    <mergeCell ref="B620:D620"/>
    <mergeCell ref="B611:D611"/>
    <mergeCell ref="B612:D612"/>
    <mergeCell ref="B613:D613"/>
    <mergeCell ref="B614:D614"/>
    <mergeCell ref="B615:D615"/>
    <mergeCell ref="B606:D606"/>
    <mergeCell ref="B607:D607"/>
    <mergeCell ref="B608:D608"/>
    <mergeCell ref="B609:D609"/>
    <mergeCell ref="B610:D610"/>
    <mergeCell ref="B591:D591"/>
    <mergeCell ref="B602:D602"/>
    <mergeCell ref="B603:D603"/>
    <mergeCell ref="B604:D604"/>
    <mergeCell ref="B605:D605"/>
    <mergeCell ref="B592:D592"/>
    <mergeCell ref="B593:D593"/>
    <mergeCell ref="B594:D594"/>
    <mergeCell ref="B595:D595"/>
    <mergeCell ref="B596:D596"/>
    <mergeCell ref="B597:D597"/>
    <mergeCell ref="B598:D598"/>
    <mergeCell ref="B599:D599"/>
    <mergeCell ref="B600:D600"/>
    <mergeCell ref="B601:D601"/>
    <mergeCell ref="B586:D586"/>
    <mergeCell ref="B587:D587"/>
    <mergeCell ref="B588:D588"/>
    <mergeCell ref="B589:D589"/>
    <mergeCell ref="B590:D590"/>
    <mergeCell ref="B581:D581"/>
    <mergeCell ref="B582:D582"/>
    <mergeCell ref="B583:D583"/>
    <mergeCell ref="B584:D584"/>
    <mergeCell ref="B585:D585"/>
    <mergeCell ref="B576:D576"/>
    <mergeCell ref="B577:D577"/>
    <mergeCell ref="B578:D578"/>
    <mergeCell ref="B579:D579"/>
    <mergeCell ref="B580:D580"/>
    <mergeCell ref="B571:D571"/>
    <mergeCell ref="B572:D572"/>
    <mergeCell ref="B573:D573"/>
    <mergeCell ref="B574:D574"/>
    <mergeCell ref="B575:D575"/>
    <mergeCell ref="B566:D566"/>
    <mergeCell ref="B567:D567"/>
    <mergeCell ref="B568:D568"/>
    <mergeCell ref="B569:D569"/>
    <mergeCell ref="B570:D570"/>
    <mergeCell ref="B561:D561"/>
    <mergeCell ref="B562:D562"/>
    <mergeCell ref="B563:D563"/>
    <mergeCell ref="B564:D564"/>
    <mergeCell ref="B565:D565"/>
    <mergeCell ref="B556:D556"/>
    <mergeCell ref="B557:D557"/>
    <mergeCell ref="B558:D558"/>
    <mergeCell ref="B559:D559"/>
    <mergeCell ref="B560:D560"/>
    <mergeCell ref="B551:D551"/>
    <mergeCell ref="B552:D552"/>
    <mergeCell ref="B553:D553"/>
    <mergeCell ref="B554:D554"/>
    <mergeCell ref="B555:D555"/>
    <mergeCell ref="B546:D546"/>
    <mergeCell ref="B547:D547"/>
    <mergeCell ref="B548:D548"/>
    <mergeCell ref="B549:D549"/>
    <mergeCell ref="B550:D550"/>
    <mergeCell ref="B541:D541"/>
    <mergeCell ref="B542:D542"/>
    <mergeCell ref="B543:D543"/>
    <mergeCell ref="B544:D544"/>
    <mergeCell ref="B545:D545"/>
    <mergeCell ref="B536:D536"/>
    <mergeCell ref="B537:D537"/>
    <mergeCell ref="B538:D538"/>
    <mergeCell ref="B539:D539"/>
    <mergeCell ref="B540:D540"/>
    <mergeCell ref="B531:D531"/>
    <mergeCell ref="B532:D532"/>
    <mergeCell ref="B533:D533"/>
    <mergeCell ref="B534:D534"/>
    <mergeCell ref="B535:D535"/>
    <mergeCell ref="B526:D526"/>
    <mergeCell ref="B527:D527"/>
    <mergeCell ref="B528:D528"/>
    <mergeCell ref="B529:D529"/>
    <mergeCell ref="B530:D530"/>
    <mergeCell ref="B521:D521"/>
    <mergeCell ref="B522:D522"/>
    <mergeCell ref="B523:D523"/>
    <mergeCell ref="B524:D524"/>
    <mergeCell ref="B525:D525"/>
    <mergeCell ref="B516:D516"/>
    <mergeCell ref="B517:D517"/>
    <mergeCell ref="B518:D518"/>
    <mergeCell ref="B519:D519"/>
    <mergeCell ref="B520:D520"/>
    <mergeCell ref="B511:D511"/>
    <mergeCell ref="B512:D512"/>
    <mergeCell ref="B513:D513"/>
    <mergeCell ref="B514:D514"/>
    <mergeCell ref="B515:D515"/>
    <mergeCell ref="B506:D506"/>
    <mergeCell ref="B507:D507"/>
    <mergeCell ref="B508:D508"/>
    <mergeCell ref="B509:D509"/>
    <mergeCell ref="B510:D510"/>
    <mergeCell ref="B501:D501"/>
    <mergeCell ref="B502:D502"/>
    <mergeCell ref="B503:D503"/>
    <mergeCell ref="B504:D504"/>
    <mergeCell ref="B505:D505"/>
    <mergeCell ref="B496:D496"/>
    <mergeCell ref="B497:D497"/>
    <mergeCell ref="B498:D498"/>
    <mergeCell ref="B499:D499"/>
    <mergeCell ref="B500:D500"/>
    <mergeCell ref="B491:D491"/>
    <mergeCell ref="B492:D492"/>
    <mergeCell ref="B493:D493"/>
    <mergeCell ref="B494:D494"/>
    <mergeCell ref="B495:D495"/>
    <mergeCell ref="B486:D486"/>
    <mergeCell ref="B487:D487"/>
    <mergeCell ref="B488:D488"/>
    <mergeCell ref="B489:D489"/>
    <mergeCell ref="B490:D490"/>
    <mergeCell ref="B481:D481"/>
    <mergeCell ref="B482:D482"/>
    <mergeCell ref="B483:D483"/>
    <mergeCell ref="B484:D484"/>
    <mergeCell ref="B485:D485"/>
    <mergeCell ref="B476:D476"/>
    <mergeCell ref="B477:D477"/>
    <mergeCell ref="B478:D478"/>
    <mergeCell ref="B479:D479"/>
    <mergeCell ref="B480:D480"/>
    <mergeCell ref="B471:D471"/>
    <mergeCell ref="B472:D472"/>
    <mergeCell ref="B473:D473"/>
    <mergeCell ref="B474:D474"/>
    <mergeCell ref="B475:D475"/>
    <mergeCell ref="B466:D466"/>
    <mergeCell ref="B467:D467"/>
    <mergeCell ref="B468:D468"/>
    <mergeCell ref="B469:D469"/>
    <mergeCell ref="B470:D470"/>
    <mergeCell ref="B461:D461"/>
    <mergeCell ref="B462:D462"/>
    <mergeCell ref="B463:D463"/>
    <mergeCell ref="B464:D464"/>
    <mergeCell ref="B465:D465"/>
    <mergeCell ref="B456:D456"/>
    <mergeCell ref="B457:D457"/>
    <mergeCell ref="B458:D458"/>
    <mergeCell ref="B459:D459"/>
    <mergeCell ref="B460:D460"/>
    <mergeCell ref="B451:D451"/>
    <mergeCell ref="B452:D452"/>
    <mergeCell ref="B453:D453"/>
    <mergeCell ref="B454:D454"/>
    <mergeCell ref="B455:D455"/>
    <mergeCell ref="B446:D446"/>
    <mergeCell ref="B447:D447"/>
    <mergeCell ref="B448:D448"/>
    <mergeCell ref="B449:D449"/>
    <mergeCell ref="B450:D450"/>
    <mergeCell ref="B441:D441"/>
    <mergeCell ref="B442:D442"/>
    <mergeCell ref="B443:D443"/>
    <mergeCell ref="B444:D444"/>
    <mergeCell ref="B445:D445"/>
    <mergeCell ref="B436:D436"/>
    <mergeCell ref="B437:D437"/>
    <mergeCell ref="B438:D438"/>
    <mergeCell ref="B439:D439"/>
    <mergeCell ref="B440:D440"/>
    <mergeCell ref="B431:D431"/>
    <mergeCell ref="B432:D432"/>
    <mergeCell ref="B433:D433"/>
    <mergeCell ref="B434:D434"/>
    <mergeCell ref="B435:D435"/>
    <mergeCell ref="B426:D426"/>
    <mergeCell ref="B427:D427"/>
    <mergeCell ref="B428:D428"/>
    <mergeCell ref="B429:D429"/>
    <mergeCell ref="B430:D430"/>
    <mergeCell ref="B421:D421"/>
    <mergeCell ref="B422:D422"/>
    <mergeCell ref="B423:D423"/>
    <mergeCell ref="B424:D424"/>
    <mergeCell ref="B425:D425"/>
    <mergeCell ref="B416:D416"/>
    <mergeCell ref="B417:D417"/>
    <mergeCell ref="B418:D418"/>
    <mergeCell ref="B419:D419"/>
    <mergeCell ref="B420:D420"/>
    <mergeCell ref="B408:D408"/>
    <mergeCell ref="B409:D409"/>
    <mergeCell ref="B410:D410"/>
    <mergeCell ref="B411:D411"/>
    <mergeCell ref="B415:D415"/>
    <mergeCell ref="B412:D412"/>
    <mergeCell ref="B413:D413"/>
    <mergeCell ref="B414:D414"/>
    <mergeCell ref="B403:D403"/>
    <mergeCell ref="B404:D404"/>
    <mergeCell ref="B405:D405"/>
    <mergeCell ref="B406:D406"/>
    <mergeCell ref="B407:D407"/>
    <mergeCell ref="B398:D398"/>
    <mergeCell ref="B399:D399"/>
    <mergeCell ref="B400:D400"/>
    <mergeCell ref="B401:D401"/>
    <mergeCell ref="B402:D402"/>
    <mergeCell ref="B393:D393"/>
    <mergeCell ref="B394:D394"/>
    <mergeCell ref="B395:D395"/>
    <mergeCell ref="B396:D396"/>
    <mergeCell ref="B397:D397"/>
    <mergeCell ref="B388:D388"/>
    <mergeCell ref="B389:D389"/>
    <mergeCell ref="B390:D390"/>
    <mergeCell ref="B391:D391"/>
    <mergeCell ref="B392:D392"/>
    <mergeCell ref="B383:D383"/>
    <mergeCell ref="B384:D384"/>
    <mergeCell ref="B385:D385"/>
    <mergeCell ref="B386:D386"/>
    <mergeCell ref="B387:D387"/>
    <mergeCell ref="B378:D378"/>
    <mergeCell ref="B379:D379"/>
    <mergeCell ref="B380:D380"/>
    <mergeCell ref="B381:D381"/>
    <mergeCell ref="B382:D382"/>
    <mergeCell ref="B373:D373"/>
    <mergeCell ref="B374:D374"/>
    <mergeCell ref="B375:D375"/>
    <mergeCell ref="B376:D376"/>
    <mergeCell ref="B377:D377"/>
    <mergeCell ref="B368:D368"/>
    <mergeCell ref="B369:D369"/>
    <mergeCell ref="B370:D370"/>
    <mergeCell ref="B371:D371"/>
    <mergeCell ref="B372:D372"/>
    <mergeCell ref="B363:D363"/>
    <mergeCell ref="B364:D364"/>
    <mergeCell ref="B365:D365"/>
    <mergeCell ref="B366:D366"/>
    <mergeCell ref="B367:D367"/>
    <mergeCell ref="B358:D358"/>
    <mergeCell ref="B359:D359"/>
    <mergeCell ref="B360:D360"/>
    <mergeCell ref="B361:D361"/>
    <mergeCell ref="B362:D362"/>
    <mergeCell ref="B353:D353"/>
    <mergeCell ref="B354:D354"/>
    <mergeCell ref="B355:D355"/>
    <mergeCell ref="B356:D356"/>
    <mergeCell ref="B357:D357"/>
    <mergeCell ref="B348:D348"/>
    <mergeCell ref="B349:D349"/>
    <mergeCell ref="B350:D350"/>
    <mergeCell ref="B351:D351"/>
    <mergeCell ref="B352:D352"/>
    <mergeCell ref="B343:D343"/>
    <mergeCell ref="B344:D344"/>
    <mergeCell ref="B345:D345"/>
    <mergeCell ref="B346:D346"/>
    <mergeCell ref="B347:D347"/>
    <mergeCell ref="B338:D338"/>
    <mergeCell ref="B339:D339"/>
    <mergeCell ref="B340:D340"/>
    <mergeCell ref="B341:D341"/>
    <mergeCell ref="B342:D342"/>
    <mergeCell ref="B333:D333"/>
    <mergeCell ref="B334:D334"/>
    <mergeCell ref="B335:D335"/>
    <mergeCell ref="B336:D336"/>
    <mergeCell ref="B337:D337"/>
    <mergeCell ref="B328:D328"/>
    <mergeCell ref="B329:D329"/>
    <mergeCell ref="B330:D330"/>
    <mergeCell ref="B331:D331"/>
    <mergeCell ref="B332:D332"/>
    <mergeCell ref="B323:D323"/>
    <mergeCell ref="B324:D324"/>
    <mergeCell ref="B325:D325"/>
    <mergeCell ref="B326:D326"/>
    <mergeCell ref="B327:D327"/>
    <mergeCell ref="B318:D318"/>
    <mergeCell ref="B319:D319"/>
    <mergeCell ref="B320:D320"/>
    <mergeCell ref="B321:D321"/>
    <mergeCell ref="B322:D322"/>
    <mergeCell ref="B313:D313"/>
    <mergeCell ref="B314:D314"/>
    <mergeCell ref="B315:D315"/>
    <mergeCell ref="B316:D316"/>
    <mergeCell ref="B317:D317"/>
    <mergeCell ref="B308:D308"/>
    <mergeCell ref="B309:D309"/>
    <mergeCell ref="B310:D310"/>
    <mergeCell ref="B311:D311"/>
    <mergeCell ref="B312:D312"/>
    <mergeCell ref="B303:D303"/>
    <mergeCell ref="B304:D304"/>
    <mergeCell ref="B305:D305"/>
    <mergeCell ref="B306:D306"/>
    <mergeCell ref="B307:D307"/>
    <mergeCell ref="B298:D298"/>
    <mergeCell ref="B299:D299"/>
    <mergeCell ref="B300:D300"/>
    <mergeCell ref="B301:D301"/>
    <mergeCell ref="B302:D302"/>
    <mergeCell ref="B293:D293"/>
    <mergeCell ref="B294:D294"/>
    <mergeCell ref="B295:D295"/>
    <mergeCell ref="B296:D296"/>
    <mergeCell ref="B297:D297"/>
    <mergeCell ref="B288:D288"/>
    <mergeCell ref="B289:D289"/>
    <mergeCell ref="B290:D290"/>
    <mergeCell ref="B291:D291"/>
    <mergeCell ref="B292:D292"/>
    <mergeCell ref="B283:D283"/>
    <mergeCell ref="B284:D284"/>
    <mergeCell ref="B285:D285"/>
    <mergeCell ref="B286:D286"/>
    <mergeCell ref="B287:D287"/>
    <mergeCell ref="B278:D278"/>
    <mergeCell ref="B279:D279"/>
    <mergeCell ref="B280:D280"/>
    <mergeCell ref="B281:D281"/>
    <mergeCell ref="B282:D282"/>
    <mergeCell ref="B273:D273"/>
    <mergeCell ref="B274:D274"/>
    <mergeCell ref="B275:D275"/>
    <mergeCell ref="B276:D276"/>
    <mergeCell ref="B277:D277"/>
    <mergeCell ref="B268:D268"/>
    <mergeCell ref="B269:D269"/>
    <mergeCell ref="B270:D270"/>
    <mergeCell ref="B271:D271"/>
    <mergeCell ref="B272:D272"/>
    <mergeCell ref="B263:D263"/>
    <mergeCell ref="B264:D264"/>
    <mergeCell ref="B265:D265"/>
    <mergeCell ref="B266:D266"/>
    <mergeCell ref="B267:D267"/>
    <mergeCell ref="B258:D258"/>
    <mergeCell ref="B259:D259"/>
    <mergeCell ref="B260:D260"/>
    <mergeCell ref="B261:D261"/>
    <mergeCell ref="B262:D262"/>
    <mergeCell ref="B253:D253"/>
    <mergeCell ref="B254:D254"/>
    <mergeCell ref="B255:D255"/>
    <mergeCell ref="B256:D256"/>
    <mergeCell ref="B257:D257"/>
    <mergeCell ref="B248:D248"/>
    <mergeCell ref="B249:D249"/>
    <mergeCell ref="B250:D250"/>
    <mergeCell ref="B251:D251"/>
    <mergeCell ref="B252:D252"/>
    <mergeCell ref="B243:D243"/>
    <mergeCell ref="B244:D244"/>
    <mergeCell ref="B245:D245"/>
    <mergeCell ref="B246:D246"/>
    <mergeCell ref="B247:D247"/>
    <mergeCell ref="B238:D238"/>
    <mergeCell ref="B239:D239"/>
    <mergeCell ref="B240:D240"/>
    <mergeCell ref="B241:D241"/>
    <mergeCell ref="B242:D242"/>
    <mergeCell ref="B233:D233"/>
    <mergeCell ref="B234:D234"/>
    <mergeCell ref="B235:D235"/>
    <mergeCell ref="B236:D236"/>
    <mergeCell ref="B237:D237"/>
    <mergeCell ref="B228:D228"/>
    <mergeCell ref="B229:D229"/>
    <mergeCell ref="B230:D230"/>
    <mergeCell ref="B231:D231"/>
    <mergeCell ref="B232:D232"/>
    <mergeCell ref="B223:D223"/>
    <mergeCell ref="B224:D224"/>
    <mergeCell ref="B225:D225"/>
    <mergeCell ref="B226:D226"/>
    <mergeCell ref="B227:D227"/>
    <mergeCell ref="B218:D218"/>
    <mergeCell ref="B219:D219"/>
    <mergeCell ref="B220:D220"/>
    <mergeCell ref="B221:D221"/>
    <mergeCell ref="B222:D222"/>
    <mergeCell ref="B213:D213"/>
    <mergeCell ref="B214:D214"/>
    <mergeCell ref="B215:D215"/>
    <mergeCell ref="B216:D216"/>
    <mergeCell ref="B217:D217"/>
    <mergeCell ref="B207:D207"/>
    <mergeCell ref="B208:D208"/>
    <mergeCell ref="B209:D209"/>
    <mergeCell ref="B210:D210"/>
    <mergeCell ref="B202:D202"/>
    <mergeCell ref="B203:D203"/>
    <mergeCell ref="B204:D204"/>
    <mergeCell ref="B205:D205"/>
    <mergeCell ref="B206:D206"/>
    <mergeCell ref="B197:D197"/>
    <mergeCell ref="B198:D198"/>
    <mergeCell ref="B199:D199"/>
    <mergeCell ref="B200:D200"/>
    <mergeCell ref="B201:D201"/>
    <mergeCell ref="B192:D192"/>
    <mergeCell ref="B193:D193"/>
    <mergeCell ref="B194:D194"/>
    <mergeCell ref="B195:D195"/>
    <mergeCell ref="B196:D196"/>
    <mergeCell ref="B187:D187"/>
    <mergeCell ref="B188:D188"/>
    <mergeCell ref="B189:D189"/>
    <mergeCell ref="B190:D190"/>
    <mergeCell ref="B191:D191"/>
    <mergeCell ref="B172:D172"/>
    <mergeCell ref="B173:D173"/>
    <mergeCell ref="B174:D174"/>
    <mergeCell ref="B175:D175"/>
    <mergeCell ref="B176:D176"/>
    <mergeCell ref="B167:D167"/>
    <mergeCell ref="B168:D168"/>
    <mergeCell ref="B169:D169"/>
    <mergeCell ref="B170:D170"/>
    <mergeCell ref="B171:D171"/>
    <mergeCell ref="B162:D162"/>
    <mergeCell ref="B163:D163"/>
    <mergeCell ref="B164:D164"/>
    <mergeCell ref="B165:D165"/>
    <mergeCell ref="B166:D166"/>
    <mergeCell ref="B157:D157"/>
    <mergeCell ref="B158:D158"/>
    <mergeCell ref="B159:D159"/>
    <mergeCell ref="B160:D160"/>
    <mergeCell ref="B161:D161"/>
    <mergeCell ref="B152:D152"/>
    <mergeCell ref="B153:D153"/>
    <mergeCell ref="B154:D154"/>
    <mergeCell ref="B155:D155"/>
    <mergeCell ref="B156:D156"/>
    <mergeCell ref="B147:D147"/>
    <mergeCell ref="B148:D148"/>
    <mergeCell ref="B149:D149"/>
    <mergeCell ref="B150:D150"/>
    <mergeCell ref="B151:D151"/>
    <mergeCell ref="B142:D142"/>
    <mergeCell ref="B143:D143"/>
    <mergeCell ref="B144:D144"/>
    <mergeCell ref="B145:D145"/>
    <mergeCell ref="B146:D146"/>
    <mergeCell ref="B137:D137"/>
    <mergeCell ref="B138:D138"/>
    <mergeCell ref="B139:D139"/>
    <mergeCell ref="B140:D140"/>
    <mergeCell ref="B141:D141"/>
    <mergeCell ref="B132:D132"/>
    <mergeCell ref="B133:D133"/>
    <mergeCell ref="B134:D134"/>
    <mergeCell ref="B135:D135"/>
    <mergeCell ref="B136:D136"/>
    <mergeCell ref="B127:D127"/>
    <mergeCell ref="B128:D128"/>
    <mergeCell ref="B129:D129"/>
    <mergeCell ref="B130:D130"/>
    <mergeCell ref="B131:D131"/>
    <mergeCell ref="B122:D122"/>
    <mergeCell ref="B123:D123"/>
    <mergeCell ref="B124:D124"/>
    <mergeCell ref="B125:D125"/>
    <mergeCell ref="B126:D126"/>
    <mergeCell ref="B117:D117"/>
    <mergeCell ref="B118:D118"/>
    <mergeCell ref="B119:D119"/>
    <mergeCell ref="B120:D120"/>
    <mergeCell ref="B121:D121"/>
    <mergeCell ref="B112:D112"/>
    <mergeCell ref="B113:D113"/>
    <mergeCell ref="B114:D114"/>
    <mergeCell ref="B115:D115"/>
    <mergeCell ref="B116:D116"/>
    <mergeCell ref="B107:D107"/>
    <mergeCell ref="B108:D108"/>
    <mergeCell ref="B109:D109"/>
    <mergeCell ref="B110:D110"/>
    <mergeCell ref="B111:D111"/>
    <mergeCell ref="B102:D102"/>
    <mergeCell ref="B103:D103"/>
    <mergeCell ref="B104:D104"/>
    <mergeCell ref="B105:D105"/>
    <mergeCell ref="B106:D106"/>
    <mergeCell ref="B97:D97"/>
    <mergeCell ref="B98:D98"/>
    <mergeCell ref="B99:D99"/>
    <mergeCell ref="B100:D100"/>
    <mergeCell ref="B101:D101"/>
    <mergeCell ref="B92:D92"/>
    <mergeCell ref="B93:D93"/>
    <mergeCell ref="B94:D94"/>
    <mergeCell ref="B95:D95"/>
    <mergeCell ref="B96:D96"/>
    <mergeCell ref="B87:D87"/>
    <mergeCell ref="B88:D88"/>
    <mergeCell ref="B89:D89"/>
    <mergeCell ref="B90:D90"/>
    <mergeCell ref="B91:D91"/>
    <mergeCell ref="B82:D82"/>
    <mergeCell ref="B83:D83"/>
    <mergeCell ref="B84:D84"/>
    <mergeCell ref="B85:D85"/>
    <mergeCell ref="B86:D86"/>
    <mergeCell ref="B77:D77"/>
    <mergeCell ref="B78:D78"/>
    <mergeCell ref="B79:D79"/>
    <mergeCell ref="B80:D80"/>
    <mergeCell ref="B81:D81"/>
    <mergeCell ref="B72:D72"/>
    <mergeCell ref="B73:D73"/>
    <mergeCell ref="B74:D74"/>
    <mergeCell ref="B75:D75"/>
    <mergeCell ref="B76:D76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1:D31"/>
    <mergeCell ref="B30:D30"/>
    <mergeCell ref="B26:D26"/>
    <mergeCell ref="B20:D20"/>
    <mergeCell ref="B21:D21"/>
    <mergeCell ref="B23:D23"/>
    <mergeCell ref="B25:D25"/>
    <mergeCell ref="B2:I2"/>
    <mergeCell ref="B22:D22"/>
    <mergeCell ref="B24:D24"/>
    <mergeCell ref="B4:I4"/>
    <mergeCell ref="B6:E6"/>
    <mergeCell ref="B7:E7"/>
    <mergeCell ref="B19:D19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</mergeCells>
  <pageMargins left="0.7" right="0.7" top="0.75" bottom="0.75" header="0.3" footer="0.3"/>
  <pageSetup paperSize="9" scale="57" fitToHeight="0" orientation="portrait" r:id="rId1"/>
  <rowBreaks count="11" manualBreakCount="11">
    <brk id="66" max="16383" man="1"/>
    <brk id="128" max="16383" man="1"/>
    <brk id="187" max="16383" man="1"/>
    <brk id="246" max="16383" man="1"/>
    <brk id="304" max="16383" man="1"/>
    <brk id="363" max="16383" man="1"/>
    <brk id="424" max="16383" man="1"/>
    <brk id="482" max="16383" man="1"/>
    <brk id="541" max="16383" man="1"/>
    <brk id="602" max="16383" man="1"/>
    <brk id="68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CF092-5158-44E6-91D6-8D13D8627AA7}">
  <dimension ref="A3:F18"/>
  <sheetViews>
    <sheetView tabSelected="1" workbookViewId="0">
      <selection activeCell="C12" sqref="C12"/>
    </sheetView>
  </sheetViews>
  <sheetFormatPr defaultRowHeight="15" x14ac:dyDescent="0.25"/>
  <cols>
    <col min="1" max="1" width="11.7109375" bestFit="1" customWidth="1"/>
    <col min="2" max="2" width="32" customWidth="1"/>
    <col min="4" max="4" width="22.85546875" customWidth="1"/>
  </cols>
  <sheetData>
    <row r="3" spans="1:6" x14ac:dyDescent="0.25">
      <c r="A3" s="266" t="s">
        <v>221</v>
      </c>
      <c r="B3" s="267" t="s">
        <v>230</v>
      </c>
      <c r="F3" s="268"/>
    </row>
    <row r="4" spans="1:6" x14ac:dyDescent="0.25">
      <c r="A4" s="266" t="s">
        <v>222</v>
      </c>
      <c r="B4" s="269" t="s">
        <v>231</v>
      </c>
      <c r="F4" s="268"/>
    </row>
    <row r="5" spans="1:6" x14ac:dyDescent="0.25">
      <c r="A5" s="266"/>
      <c r="F5" s="268"/>
    </row>
    <row r="6" spans="1:6" x14ac:dyDescent="0.25">
      <c r="A6" s="266" t="s">
        <v>223</v>
      </c>
      <c r="B6" s="267" t="s">
        <v>232</v>
      </c>
      <c r="F6" s="268"/>
    </row>
    <row r="7" spans="1:6" x14ac:dyDescent="0.25">
      <c r="A7" s="270"/>
    </row>
    <row r="8" spans="1:6" x14ac:dyDescent="0.25">
      <c r="A8" s="270"/>
    </row>
    <row r="9" spans="1:6" x14ac:dyDescent="0.25">
      <c r="A9" s="271" t="s">
        <v>224</v>
      </c>
      <c r="B9" s="271"/>
      <c r="D9" s="271" t="s">
        <v>225</v>
      </c>
      <c r="E9" s="271"/>
    </row>
    <row r="10" spans="1:6" x14ac:dyDescent="0.25">
      <c r="A10" s="270"/>
    </row>
    <row r="11" spans="1:6" x14ac:dyDescent="0.25">
      <c r="A11" s="271" t="s">
        <v>226</v>
      </c>
      <c r="B11" s="271"/>
      <c r="D11" s="271" t="s">
        <v>227</v>
      </c>
      <c r="E11" s="271"/>
    </row>
    <row r="12" spans="1:6" x14ac:dyDescent="0.25">
      <c r="A12" s="270"/>
    </row>
    <row r="13" spans="1:6" x14ac:dyDescent="0.25">
      <c r="A13" s="270"/>
    </row>
    <row r="14" spans="1:6" x14ac:dyDescent="0.25">
      <c r="A14" s="270"/>
    </row>
    <row r="15" spans="1:6" x14ac:dyDescent="0.25">
      <c r="A15" s="270"/>
      <c r="B15" s="271" t="s">
        <v>228</v>
      </c>
      <c r="C15" s="271"/>
      <c r="D15" s="271"/>
    </row>
    <row r="16" spans="1:6" x14ac:dyDescent="0.25">
      <c r="A16" s="270"/>
    </row>
    <row r="17" spans="1:4" x14ac:dyDescent="0.25">
      <c r="A17" s="270"/>
      <c r="B17" s="271" t="s">
        <v>229</v>
      </c>
      <c r="C17" s="271"/>
      <c r="D17" s="271"/>
    </row>
    <row r="18" spans="1:4" x14ac:dyDescent="0.25">
      <c r="A18" s="270"/>
    </row>
  </sheetData>
  <mergeCells count="6">
    <mergeCell ref="A9:B9"/>
    <mergeCell ref="D9:E9"/>
    <mergeCell ref="A11:B11"/>
    <mergeCell ref="D11:E11"/>
    <mergeCell ref="B15:D15"/>
    <mergeCell ref="B17:D1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8</vt:i4>
      </vt:variant>
      <vt:variant>
        <vt:lpstr>Imenovani rasponi</vt:lpstr>
      </vt:variant>
      <vt:variant>
        <vt:i4>1</vt:i4>
      </vt:variant>
    </vt:vector>
  </HeadingPairs>
  <TitlesOfParts>
    <vt:vector size="9" baseType="lpstr">
      <vt:lpstr>SAŽETAK</vt:lpstr>
      <vt:lpstr> Račun prihoda i rashoda</vt:lpstr>
      <vt:lpstr>Rashodi i prihodi prema izvoru</vt:lpstr>
      <vt:lpstr>Rashodi prema funkcijskoj k </vt:lpstr>
      <vt:lpstr>Račun financiranja </vt:lpstr>
      <vt:lpstr>Račun fin prema izvorima f</vt:lpstr>
      <vt:lpstr>Programska klasifikacija</vt:lpstr>
      <vt:lpstr>List1</vt:lpstr>
      <vt:lpstr>' Račun prihoda i rashoda'!Podrucje_ispisa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Ivana Klenkar</cp:lastModifiedBy>
  <cp:lastPrinted>2024-03-26T08:58:18Z</cp:lastPrinted>
  <dcterms:created xsi:type="dcterms:W3CDTF">2022-08-12T12:51:27Z</dcterms:created>
  <dcterms:modified xsi:type="dcterms:W3CDTF">2024-03-26T08:59:08Z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Tablica ogledni format izvještaja o izvršenju PK JLP(R)S.xlsx</vt:lpwstr>
  </property>
</Properties>
</file>