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E:\OBRAČUNI FIN. PLANA\Obračun FI 2020\OBRAČUN FIN. PLANA I-XII.2020\"/>
    </mc:Choice>
  </mc:AlternateContent>
  <xr:revisionPtr revIDLastSave="0" documentId="13_ncr:1_{C624279E-6A4D-44EA-864A-1AFCCA3D2959}" xr6:coauthVersionLast="46" xr6:coauthVersionMax="46" xr10:uidLastSave="{00000000-0000-0000-0000-000000000000}"/>
  <bookViews>
    <workbookView xWindow="28680" yWindow="-120" windowWidth="29040" windowHeight="15840" activeTab="1" xr2:uid="{00000000-000D-0000-FFFF-FFFF00000000}"/>
  </bookViews>
  <sheets>
    <sheet name="PRIHODI" sheetId="1" r:id="rId1"/>
    <sheet name="RASHODI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2" l="1"/>
  <c r="E6" i="2"/>
  <c r="F6" i="2"/>
  <c r="G6" i="2"/>
  <c r="H6" i="2"/>
  <c r="C6" i="2"/>
  <c r="D120" i="2"/>
  <c r="D118" i="2"/>
  <c r="D116" i="2"/>
  <c r="D124" i="2"/>
  <c r="D18" i="2"/>
  <c r="D17" i="2"/>
  <c r="D16" i="2"/>
  <c r="C124" i="2"/>
  <c r="C126" i="2"/>
  <c r="C120" i="2"/>
  <c r="C118" i="2"/>
  <c r="C117" i="2"/>
  <c r="C116" i="2"/>
  <c r="C38" i="2"/>
  <c r="C20" i="2"/>
  <c r="C18" i="2"/>
  <c r="C17" i="2"/>
  <c r="C16" i="2"/>
  <c r="C21" i="2"/>
  <c r="F20" i="2"/>
  <c r="F16" i="2"/>
  <c r="E20" i="2"/>
  <c r="E16" i="2"/>
  <c r="E24" i="2"/>
  <c r="E18" i="2"/>
  <c r="F113" i="2"/>
  <c r="F116" i="2"/>
  <c r="F117" i="2"/>
  <c r="F118" i="2"/>
  <c r="F120" i="2"/>
  <c r="F124" i="2"/>
  <c r="F126" i="2"/>
  <c r="E124" i="2"/>
  <c r="E120" i="2"/>
  <c r="E118" i="2"/>
  <c r="E117" i="2"/>
  <c r="E116" i="2"/>
  <c r="E126" i="2"/>
  <c r="E113" i="2"/>
  <c r="C69" i="2"/>
  <c r="F44" i="2"/>
  <c r="F40" i="2"/>
  <c r="E40" i="2"/>
  <c r="F38" i="2"/>
  <c r="E38" i="2"/>
  <c r="F37" i="2"/>
  <c r="E37" i="2"/>
  <c r="F21" i="2"/>
  <c r="F18" i="2"/>
  <c r="E21" i="2"/>
  <c r="F17" i="2"/>
  <c r="E17" i="2"/>
  <c r="F52" i="1"/>
  <c r="E52" i="1"/>
  <c r="D52" i="1"/>
  <c r="C52" i="1"/>
  <c r="E129" i="2" l="1"/>
  <c r="E59" i="1"/>
  <c r="F209" i="2"/>
  <c r="E209" i="2"/>
  <c r="H209" i="2" s="1"/>
  <c r="D209" i="2"/>
  <c r="C209" i="2"/>
  <c r="F189" i="2"/>
  <c r="E189" i="2"/>
  <c r="D189" i="2"/>
  <c r="C189" i="2"/>
  <c r="F169" i="2"/>
  <c r="E169" i="2"/>
  <c r="D169" i="2"/>
  <c r="C169" i="2"/>
  <c r="F149" i="2"/>
  <c r="E149" i="2"/>
  <c r="D149" i="2"/>
  <c r="C149" i="2"/>
  <c r="F129" i="2"/>
  <c r="D129" i="2"/>
  <c r="C129" i="2"/>
  <c r="F109" i="2"/>
  <c r="E109" i="2"/>
  <c r="D109" i="2"/>
  <c r="C109" i="2"/>
  <c r="F89" i="2"/>
  <c r="E89" i="2"/>
  <c r="D89" i="2"/>
  <c r="C89" i="2"/>
  <c r="F69" i="2"/>
  <c r="E69" i="2"/>
  <c r="D69" i="2"/>
  <c r="H189" i="2" l="1"/>
  <c r="G209" i="2"/>
  <c r="H169" i="2"/>
  <c r="G189" i="2"/>
  <c r="G169" i="2"/>
  <c r="H149" i="2"/>
  <c r="G149" i="2"/>
  <c r="H129" i="2"/>
  <c r="G129" i="2"/>
  <c r="H109" i="2"/>
  <c r="G109" i="2"/>
  <c r="H89" i="2"/>
  <c r="G89" i="2"/>
  <c r="H69" i="2"/>
  <c r="G69" i="2"/>
  <c r="F49" i="2"/>
  <c r="E49" i="2"/>
  <c r="D49" i="2"/>
  <c r="C49" i="2"/>
  <c r="F29" i="2"/>
  <c r="E29" i="2"/>
  <c r="D29" i="2"/>
  <c r="C29" i="2"/>
  <c r="H49" i="2" l="1"/>
  <c r="G49" i="2"/>
  <c r="G29" i="2"/>
  <c r="H29" i="2"/>
  <c r="H89" i="1"/>
  <c r="H90" i="1"/>
  <c r="H91" i="1"/>
  <c r="G89" i="1"/>
  <c r="G90" i="1"/>
  <c r="H88" i="1"/>
  <c r="G88" i="1"/>
  <c r="F91" i="1"/>
  <c r="G91" i="1" s="1"/>
  <c r="E91" i="1"/>
  <c r="E84" i="1" s="1"/>
  <c r="D91" i="1"/>
  <c r="D84" i="1" s="1"/>
  <c r="C91" i="1"/>
  <c r="C84" i="1" s="1"/>
  <c r="H78" i="1"/>
  <c r="H79" i="1"/>
  <c r="G78" i="1"/>
  <c r="G79" i="1"/>
  <c r="H72" i="1"/>
  <c r="G72" i="1"/>
  <c r="H66" i="1"/>
  <c r="G66" i="1"/>
  <c r="H60" i="1"/>
  <c r="G60" i="1"/>
  <c r="H49" i="1"/>
  <c r="H50" i="1"/>
  <c r="H51" i="1"/>
  <c r="H52" i="1"/>
  <c r="H53" i="1"/>
  <c r="H54" i="1"/>
  <c r="G49" i="1"/>
  <c r="G50" i="1"/>
  <c r="G51" i="1"/>
  <c r="G52" i="1"/>
  <c r="G53" i="1"/>
  <c r="G54" i="1"/>
  <c r="H36" i="1"/>
  <c r="H37" i="1"/>
  <c r="H38" i="1"/>
  <c r="G36" i="1"/>
  <c r="G37" i="1"/>
  <c r="G38" i="1"/>
  <c r="H77" i="1"/>
  <c r="H71" i="1"/>
  <c r="H65" i="1"/>
  <c r="H59" i="1"/>
  <c r="H48" i="1"/>
  <c r="H43" i="1"/>
  <c r="H35" i="1"/>
  <c r="G77" i="1"/>
  <c r="G71" i="1"/>
  <c r="G65" i="1"/>
  <c r="G59" i="1"/>
  <c r="G48" i="1"/>
  <c r="G43" i="1"/>
  <c r="G35" i="1"/>
  <c r="F80" i="1"/>
  <c r="H80" i="1" s="1"/>
  <c r="E80" i="1"/>
  <c r="D80" i="1"/>
  <c r="C80" i="1"/>
  <c r="F73" i="1"/>
  <c r="G73" i="1" s="1"/>
  <c r="E73" i="1"/>
  <c r="H73" i="1" s="1"/>
  <c r="D73" i="1"/>
  <c r="C73" i="1"/>
  <c r="F67" i="1"/>
  <c r="E67" i="1"/>
  <c r="D67" i="1"/>
  <c r="C67" i="1"/>
  <c r="F61" i="1"/>
  <c r="E61" i="1"/>
  <c r="H61" i="1" s="1"/>
  <c r="D61" i="1"/>
  <c r="C61" i="1"/>
  <c r="F55" i="1"/>
  <c r="G55" i="1" s="1"/>
  <c r="E55" i="1"/>
  <c r="D55" i="1"/>
  <c r="C55" i="1"/>
  <c r="D44" i="1"/>
  <c r="E44" i="1"/>
  <c r="F44" i="1"/>
  <c r="H44" i="1" s="1"/>
  <c r="C44" i="1"/>
  <c r="H29" i="1"/>
  <c r="H30" i="1"/>
  <c r="G29" i="1"/>
  <c r="G30" i="1"/>
  <c r="H28" i="1"/>
  <c r="G28" i="1"/>
  <c r="H208" i="2"/>
  <c r="G208" i="2"/>
  <c r="H207" i="2"/>
  <c r="G207" i="2"/>
  <c r="H206" i="2"/>
  <c r="G206" i="2"/>
  <c r="H205" i="2"/>
  <c r="G205" i="2"/>
  <c r="H204" i="2"/>
  <c r="G204" i="2"/>
  <c r="H203" i="2"/>
  <c r="G203" i="2"/>
  <c r="H202" i="2"/>
  <c r="G202" i="2"/>
  <c r="H201" i="2"/>
  <c r="G201" i="2"/>
  <c r="H200" i="2"/>
  <c r="G200" i="2"/>
  <c r="H199" i="2"/>
  <c r="G199" i="2"/>
  <c r="H198" i="2"/>
  <c r="G198" i="2"/>
  <c r="H197" i="2"/>
  <c r="G197" i="2"/>
  <c r="H196" i="2"/>
  <c r="G196" i="2"/>
  <c r="H195" i="2"/>
  <c r="G195" i="2"/>
  <c r="H194" i="2"/>
  <c r="G194" i="2"/>
  <c r="H193" i="2"/>
  <c r="G193" i="2"/>
  <c r="H188" i="2"/>
  <c r="G188" i="2"/>
  <c r="H187" i="2"/>
  <c r="G187" i="2"/>
  <c r="H186" i="2"/>
  <c r="G186" i="2"/>
  <c r="H185" i="2"/>
  <c r="G185" i="2"/>
  <c r="H184" i="2"/>
  <c r="G184" i="2"/>
  <c r="H183" i="2"/>
  <c r="G183" i="2"/>
  <c r="H182" i="2"/>
  <c r="G182" i="2"/>
  <c r="H181" i="2"/>
  <c r="G181" i="2"/>
  <c r="H180" i="2"/>
  <c r="G180" i="2"/>
  <c r="H179" i="2"/>
  <c r="G179" i="2"/>
  <c r="H178" i="2"/>
  <c r="G178" i="2"/>
  <c r="H177" i="2"/>
  <c r="G177" i="2"/>
  <c r="H176" i="2"/>
  <c r="G176" i="2"/>
  <c r="H175" i="2"/>
  <c r="G175" i="2"/>
  <c r="H174" i="2"/>
  <c r="G174" i="2"/>
  <c r="H173" i="2"/>
  <c r="G173" i="2"/>
  <c r="H168" i="2"/>
  <c r="G168" i="2"/>
  <c r="H167" i="2"/>
  <c r="G167" i="2"/>
  <c r="H166" i="2"/>
  <c r="G166" i="2"/>
  <c r="H165" i="2"/>
  <c r="G165" i="2"/>
  <c r="H164" i="2"/>
  <c r="G164" i="2"/>
  <c r="H163" i="2"/>
  <c r="G163" i="2"/>
  <c r="H162" i="2"/>
  <c r="G162" i="2"/>
  <c r="H161" i="2"/>
  <c r="G161" i="2"/>
  <c r="H160" i="2"/>
  <c r="G160" i="2"/>
  <c r="H159" i="2"/>
  <c r="G159" i="2"/>
  <c r="H158" i="2"/>
  <c r="G158" i="2"/>
  <c r="H157" i="2"/>
  <c r="G157" i="2"/>
  <c r="H156" i="2"/>
  <c r="G156" i="2"/>
  <c r="H155" i="2"/>
  <c r="G155" i="2"/>
  <c r="H154" i="2"/>
  <c r="G154" i="2"/>
  <c r="H153" i="2"/>
  <c r="G153" i="2"/>
  <c r="H148" i="2"/>
  <c r="G148" i="2"/>
  <c r="H147" i="2"/>
  <c r="G147" i="2"/>
  <c r="H146" i="2"/>
  <c r="G146" i="2"/>
  <c r="H145" i="2"/>
  <c r="G145" i="2"/>
  <c r="H144" i="2"/>
  <c r="G144" i="2"/>
  <c r="H143" i="2"/>
  <c r="G143" i="2"/>
  <c r="H142" i="2"/>
  <c r="G142" i="2"/>
  <c r="H141" i="2"/>
  <c r="G141" i="2"/>
  <c r="H140" i="2"/>
  <c r="G140" i="2"/>
  <c r="H139" i="2"/>
  <c r="G139" i="2"/>
  <c r="H138" i="2"/>
  <c r="G138" i="2"/>
  <c r="H137" i="2"/>
  <c r="G137" i="2"/>
  <c r="H136" i="2"/>
  <c r="G136" i="2"/>
  <c r="H135" i="2"/>
  <c r="G135" i="2"/>
  <c r="H134" i="2"/>
  <c r="G134" i="2"/>
  <c r="H133" i="2"/>
  <c r="G133" i="2"/>
  <c r="H128" i="2"/>
  <c r="G128" i="2"/>
  <c r="H127" i="2"/>
  <c r="G127" i="2"/>
  <c r="H126" i="2"/>
  <c r="G126" i="2"/>
  <c r="H125" i="2"/>
  <c r="G125" i="2"/>
  <c r="H124" i="2"/>
  <c r="G124" i="2"/>
  <c r="H123" i="2"/>
  <c r="G123" i="2"/>
  <c r="H122" i="2"/>
  <c r="G122" i="2"/>
  <c r="H121" i="2"/>
  <c r="G121" i="2"/>
  <c r="H120" i="2"/>
  <c r="G120" i="2"/>
  <c r="H119" i="2"/>
  <c r="G119" i="2"/>
  <c r="H118" i="2"/>
  <c r="G118" i="2"/>
  <c r="H117" i="2"/>
  <c r="G117" i="2"/>
  <c r="H116" i="2"/>
  <c r="G116" i="2"/>
  <c r="H115" i="2"/>
  <c r="G115" i="2"/>
  <c r="H114" i="2"/>
  <c r="G114" i="2"/>
  <c r="H113" i="2"/>
  <c r="G113" i="2"/>
  <c r="H108" i="2"/>
  <c r="G108" i="2"/>
  <c r="H107" i="2"/>
  <c r="G107" i="2"/>
  <c r="H106" i="2"/>
  <c r="G106" i="2"/>
  <c r="H105" i="2"/>
  <c r="G105" i="2"/>
  <c r="H104" i="2"/>
  <c r="G104" i="2"/>
  <c r="H103" i="2"/>
  <c r="G103" i="2"/>
  <c r="H102" i="2"/>
  <c r="G102" i="2"/>
  <c r="H101" i="2"/>
  <c r="G101" i="2"/>
  <c r="H100" i="2"/>
  <c r="G100" i="2"/>
  <c r="H99" i="2"/>
  <c r="G99" i="2"/>
  <c r="H98" i="2"/>
  <c r="G98" i="2"/>
  <c r="H97" i="2"/>
  <c r="G97" i="2"/>
  <c r="H96" i="2"/>
  <c r="G96" i="2"/>
  <c r="H95" i="2"/>
  <c r="G95" i="2"/>
  <c r="H94" i="2"/>
  <c r="G94" i="2"/>
  <c r="H93" i="2"/>
  <c r="G93" i="2"/>
  <c r="H88" i="2"/>
  <c r="G88" i="2"/>
  <c r="H87" i="2"/>
  <c r="G87" i="2"/>
  <c r="H86" i="2"/>
  <c r="G86" i="2"/>
  <c r="H85" i="2"/>
  <c r="G85" i="2"/>
  <c r="H84" i="2"/>
  <c r="G84" i="2"/>
  <c r="H83" i="2"/>
  <c r="G83" i="2"/>
  <c r="H82" i="2"/>
  <c r="G82" i="2"/>
  <c r="H81" i="2"/>
  <c r="G81" i="2"/>
  <c r="H80" i="2"/>
  <c r="G80" i="2"/>
  <c r="H79" i="2"/>
  <c r="G79" i="2"/>
  <c r="H78" i="2"/>
  <c r="G78" i="2"/>
  <c r="H77" i="2"/>
  <c r="G77" i="2"/>
  <c r="H76" i="2"/>
  <c r="G76" i="2"/>
  <c r="H75" i="2"/>
  <c r="G75" i="2"/>
  <c r="H74" i="2"/>
  <c r="G74" i="2"/>
  <c r="H73" i="2"/>
  <c r="G73" i="2"/>
  <c r="G67" i="1" l="1"/>
  <c r="G61" i="1"/>
  <c r="H67" i="1"/>
  <c r="H55" i="1"/>
  <c r="G80" i="1"/>
  <c r="F84" i="1"/>
  <c r="G44" i="1"/>
  <c r="H68" i="2"/>
  <c r="G68" i="2"/>
  <c r="H67" i="2"/>
  <c r="G67" i="2"/>
  <c r="H66" i="2"/>
  <c r="G66" i="2"/>
  <c r="H65" i="2"/>
  <c r="G65" i="2"/>
  <c r="H64" i="2"/>
  <c r="G64" i="2"/>
  <c r="H63" i="2"/>
  <c r="G63" i="2"/>
  <c r="H62" i="2"/>
  <c r="G62" i="2"/>
  <c r="H61" i="2"/>
  <c r="G61" i="2"/>
  <c r="H60" i="2"/>
  <c r="G60" i="2"/>
  <c r="H59" i="2"/>
  <c r="G59" i="2"/>
  <c r="H58" i="2"/>
  <c r="G58" i="2"/>
  <c r="H57" i="2"/>
  <c r="G57" i="2"/>
  <c r="H56" i="2"/>
  <c r="G56" i="2"/>
  <c r="H55" i="2"/>
  <c r="G55" i="2"/>
  <c r="H54" i="2"/>
  <c r="G54" i="2"/>
  <c r="H53" i="2"/>
  <c r="G53" i="2"/>
  <c r="H48" i="2"/>
  <c r="G48" i="2"/>
  <c r="H47" i="2"/>
  <c r="G47" i="2"/>
  <c r="H46" i="2"/>
  <c r="G46" i="2"/>
  <c r="H45" i="2"/>
  <c r="G45" i="2"/>
  <c r="H44" i="2"/>
  <c r="G44" i="2"/>
  <c r="H43" i="2"/>
  <c r="G43" i="2"/>
  <c r="H42" i="2"/>
  <c r="G42" i="2"/>
  <c r="H41" i="2"/>
  <c r="G41" i="2"/>
  <c r="H40" i="2"/>
  <c r="G40" i="2"/>
  <c r="H39" i="2"/>
  <c r="G39" i="2"/>
  <c r="H38" i="2"/>
  <c r="G38" i="2"/>
  <c r="H37" i="2"/>
  <c r="G37" i="2"/>
  <c r="H36" i="2"/>
  <c r="G36" i="2"/>
  <c r="H35" i="2"/>
  <c r="G35" i="2"/>
  <c r="H34" i="2"/>
  <c r="G34" i="2"/>
  <c r="H33" i="2"/>
  <c r="G33" i="2"/>
  <c r="F39" i="1"/>
  <c r="E39" i="1"/>
  <c r="D39" i="1"/>
  <c r="C39" i="1"/>
  <c r="G39" i="1" l="1"/>
  <c r="H39" i="1"/>
  <c r="G84" i="1"/>
  <c r="H84" i="1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F31" i="1"/>
  <c r="E31" i="1"/>
  <c r="D31" i="1"/>
  <c r="C31" i="1"/>
  <c r="H21" i="1"/>
  <c r="H22" i="1"/>
  <c r="H23" i="1"/>
  <c r="H20" i="1"/>
  <c r="G21" i="1"/>
  <c r="G22" i="1"/>
  <c r="G23" i="1"/>
  <c r="G20" i="1"/>
  <c r="F24" i="1"/>
  <c r="E24" i="1"/>
  <c r="D24" i="1"/>
  <c r="C24" i="1"/>
  <c r="H24" i="1" l="1"/>
  <c r="C9" i="2"/>
  <c r="H31" i="1"/>
  <c r="G31" i="1"/>
  <c r="D9" i="2"/>
  <c r="E9" i="2"/>
  <c r="F9" i="2"/>
  <c r="G24" i="1"/>
  <c r="H13" i="1"/>
  <c r="H14" i="1"/>
  <c r="H15" i="1"/>
  <c r="G13" i="1"/>
  <c r="G14" i="1"/>
  <c r="G15" i="1"/>
  <c r="F16" i="1"/>
  <c r="F9" i="1" s="1"/>
  <c r="F6" i="1" s="1"/>
  <c r="E16" i="1"/>
  <c r="E9" i="1" s="1"/>
  <c r="D16" i="1"/>
  <c r="D9" i="1" s="1"/>
  <c r="C16" i="1"/>
  <c r="C9" i="1" s="1"/>
  <c r="C6" i="1" s="1"/>
  <c r="H9" i="2" l="1"/>
  <c r="G9" i="2"/>
  <c r="E6" i="1"/>
  <c r="H6" i="1" s="1"/>
  <c r="H9" i="1"/>
  <c r="H16" i="1"/>
  <c r="D6" i="1"/>
  <c r="G6" i="1" s="1"/>
  <c r="G9" i="1"/>
  <c r="G16" i="1"/>
</calcChain>
</file>

<file path=xl/sharedStrings.xml><?xml version="1.0" encoding="utf-8"?>
<sst xmlns="http://schemas.openxmlformats.org/spreadsheetml/2006/main" count="341" uniqueCount="59">
  <si>
    <t>PRIHODI</t>
  </si>
  <si>
    <t>PROGRAM:</t>
  </si>
  <si>
    <t>Izvor financiranja: Opći prihodi i primici</t>
  </si>
  <si>
    <t>Račun</t>
  </si>
  <si>
    <t>Naziv računa</t>
  </si>
  <si>
    <t>Ostvareno /izvršeno 2019.</t>
  </si>
  <si>
    <t>Indeks</t>
  </si>
  <si>
    <t>Ukupno:</t>
  </si>
  <si>
    <t>Izvor financiranja: Vlastiti prihodi</t>
  </si>
  <si>
    <t>Izvor financiranja: Prihodi za posebne namjene</t>
  </si>
  <si>
    <t>Izvor financiranja: Vlastiti prihodi – preneseni višak</t>
  </si>
  <si>
    <t>Izvor financiranja: Pomoći proračunskim korisnicima iz Državnog proračuna</t>
  </si>
  <si>
    <t>Izvor financiranja: Donacije</t>
  </si>
  <si>
    <t>IZVJEŠTAJ O IZVRŠENJU FINANCIJSKOG PLANA ZA 2020.</t>
  </si>
  <si>
    <t xml:space="preserve">Izvor financiranja: </t>
  </si>
  <si>
    <t>Izvorni plan 2020.</t>
  </si>
  <si>
    <t>Tekući plan 2020.</t>
  </si>
  <si>
    <t>Ostvareno /izvršeno 2020.</t>
  </si>
  <si>
    <t xml:space="preserve">NAZIV ŠKOLE: </t>
  </si>
  <si>
    <t>RASHODI</t>
  </si>
  <si>
    <t>Indeks 5/3</t>
  </si>
  <si>
    <t>Indeks 5/4</t>
  </si>
  <si>
    <t xml:space="preserve">Indeks </t>
  </si>
  <si>
    <t>Ukupno</t>
  </si>
  <si>
    <t>Izvor financiranja: Prihodi za posebne namjene - preneseni višak</t>
  </si>
  <si>
    <t>Izvor financiranja: Pomoći proračunskim korisnicima iz Državnog proračuna - preneseni višak</t>
  </si>
  <si>
    <t>Izvor financiranja: Donacije - preneseni višak</t>
  </si>
  <si>
    <t>Izvor financiranja: Vlastiti prihodi - preneseni višak</t>
  </si>
  <si>
    <t xml:space="preserve">Izvor financiranja: Donacije </t>
  </si>
  <si>
    <t>Plaće (Bruto)</t>
  </si>
  <si>
    <t>Ostali rashodi za zaposlene</t>
  </si>
  <si>
    <t>Doprinosi na plaće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</si>
  <si>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</si>
  <si>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</si>
  <si>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</si>
  <si>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</si>
  <si>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</si>
  <si>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Ostali financijski rashodi</t>
  </si>
  <si>
    <t>Građevinski objekti</t>
  </si>
  <si>
    <t>Postrojenja i oprema</t>
  </si>
  <si>
    <t>Prijevozna sredstva</t>
  </si>
  <si>
    <t>Knjige, umjetnička djela i ostale izložbene vrijednosti</t>
  </si>
  <si>
    <t>Manjak</t>
  </si>
  <si>
    <t>PROGRAM: J01 1001, J01 1003</t>
  </si>
  <si>
    <t>SREDNJA ŠKOLA OROSLAVJE</t>
  </si>
  <si>
    <t>Nematerijalna imovina</t>
  </si>
  <si>
    <t>Prihodi iz nadležnog proračuna za financiranje redovne djelatnosti proračunskih korisnika</t>
  </si>
  <si>
    <t>Prihodi od prodaje proizvoda i robe te pruženih usluga</t>
  </si>
  <si>
    <t>Prihodi po posebnim propisima</t>
  </si>
  <si>
    <t>Prihodi od financijske imovine</t>
  </si>
  <si>
    <t>Višak/manjak prihoda</t>
  </si>
  <si>
    <t>Pomoći od međunarodnih organizacija te institucija i tijela EU</t>
  </si>
  <si>
    <t>Pomoći proračunu iz drugih proračuna</t>
  </si>
  <si>
    <t>Pomoći od izvanproračunskih korisnika</t>
  </si>
  <si>
    <t>Pomoći proračunskim korisnicima iz proračuna koji im nije nadležan</t>
  </si>
  <si>
    <t>Pomoći temeljem prijenosa EU sredstava</t>
  </si>
  <si>
    <t>Prijenosi između proračunskih korisnika istog proračuna</t>
  </si>
  <si>
    <t>Donacija od pravvnih i fizičkih osoba izvan općeg proračuna</t>
  </si>
  <si>
    <t>Pomoći od inozemnih vlada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</si>
</sst>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i/>
      <sz val="10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" fillId="2" borderId="7" xfId="0" applyFont="1" applyFill="1" applyBorder="1" applyAlignment="1">
      <alignment vertical="center" wrapText="1"/>
    </xf>
    <xf numFmtId="2" fontId="2" fillId="0" borderId="7" xfId="0" applyNumberFormat="1" applyFont="1" applyBorder="1" applyAlignment="1">
      <alignment vertical="center" wrapText="1"/>
    </xf>
    <xf numFmtId="2" fontId="2" fillId="2" borderId="7" xfId="0" applyNumberFormat="1" applyFont="1" applyFill="1" applyBorder="1" applyAlignment="1">
      <alignment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2" fontId="3" fillId="4" borderId="0" xfId="0" applyNumberFormat="1" applyFont="1" applyFill="1" applyBorder="1" applyAlignment="1">
      <alignment horizontal="right" vertical="center" wrapText="1"/>
    </xf>
    <xf numFmtId="0" fontId="2" fillId="4" borderId="0" xfId="0" applyFont="1" applyFill="1" applyBorder="1" applyAlignment="1">
      <alignment vertical="center" wrapText="1"/>
    </xf>
    <xf numFmtId="2" fontId="2" fillId="4" borderId="0" xfId="0" applyNumberFormat="1" applyFont="1" applyFill="1" applyBorder="1" applyAlignment="1">
      <alignment vertical="center" wrapText="1"/>
    </xf>
    <xf numFmtId="2" fontId="2" fillId="5" borderId="7" xfId="0" applyNumberFormat="1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2" fontId="2" fillId="5" borderId="11" xfId="0" applyNumberFormat="1" applyFont="1" applyFill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justify" vertical="center" wrapText="1"/>
    </xf>
    <xf numFmtId="0" fontId="6" fillId="0" borderId="0" xfId="0" applyFont="1"/>
    <xf numFmtId="4" fontId="2" fillId="2" borderId="7" xfId="0" applyNumberFormat="1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vertical="center" wrapText="1"/>
    </xf>
    <xf numFmtId="4" fontId="2" fillId="0" borderId="7" xfId="0" applyNumberFormat="1" applyFont="1" applyBorder="1" applyAlignment="1">
      <alignment vertical="center" wrapText="1"/>
    </xf>
    <xf numFmtId="4" fontId="2" fillId="2" borderId="7" xfId="0" applyNumberFormat="1" applyFont="1" applyFill="1" applyBorder="1" applyAlignment="1">
      <alignment vertical="center" wrapText="1"/>
    </xf>
    <xf numFmtId="4" fontId="2" fillId="0" borderId="7" xfId="0" applyNumberFormat="1" applyFont="1" applyBorder="1" applyAlignment="1">
      <alignment horizontal="right" vertical="center" wrapText="1"/>
    </xf>
    <xf numFmtId="4" fontId="2" fillId="5" borderId="7" xfId="0" applyNumberFormat="1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1"/>
  <sheetViews>
    <sheetView workbookViewId="0">
      <selection activeCell="M20" sqref="M20"/>
    </sheetView>
  </sheetViews>
  <sheetFormatPr defaultRowHeight="15" x14ac:dyDescent="0.25"/>
  <cols>
    <col min="2" max="2" width="46.140625" customWidth="1"/>
    <col min="3" max="3" width="15.5703125" customWidth="1"/>
    <col min="4" max="4" width="15.28515625" customWidth="1"/>
    <col min="5" max="5" width="15.85546875" customWidth="1"/>
    <col min="6" max="6" width="14.7109375" customWidth="1"/>
  </cols>
  <sheetData>
    <row r="1" spans="1:8" ht="15.75" x14ac:dyDescent="0.25">
      <c r="A1" s="15" t="s">
        <v>18</v>
      </c>
      <c r="B1" s="15"/>
      <c r="C1" s="16" t="s">
        <v>44</v>
      </c>
      <c r="D1" s="17"/>
      <c r="E1" s="17"/>
      <c r="F1" s="17"/>
      <c r="G1" s="17"/>
      <c r="H1" s="18"/>
    </row>
    <row r="2" spans="1:8" ht="15.75" thickBot="1" x14ac:dyDescent="0.3">
      <c r="C2" s="37"/>
      <c r="D2" s="37"/>
      <c r="E2" s="37"/>
    </row>
    <row r="3" spans="1:8" ht="16.5" thickBot="1" x14ac:dyDescent="0.3">
      <c r="A3" s="44" t="s">
        <v>13</v>
      </c>
      <c r="B3" s="45"/>
      <c r="C3" s="45"/>
      <c r="D3" s="45"/>
      <c r="E3" s="45"/>
      <c r="F3" s="45"/>
      <c r="G3" s="45"/>
      <c r="H3" s="46"/>
    </row>
    <row r="4" spans="1:8" ht="32.25" thickBot="1" x14ac:dyDescent="0.3">
      <c r="A4" s="47" t="s">
        <v>0</v>
      </c>
      <c r="B4" s="48"/>
      <c r="C4" s="22" t="s">
        <v>5</v>
      </c>
      <c r="D4" s="22" t="s">
        <v>15</v>
      </c>
      <c r="E4" s="22" t="s">
        <v>16</v>
      </c>
      <c r="F4" s="22" t="s">
        <v>17</v>
      </c>
      <c r="G4" s="22" t="s">
        <v>6</v>
      </c>
      <c r="H4" s="22" t="s">
        <v>6</v>
      </c>
    </row>
    <row r="5" spans="1:8" ht="16.5" thickBot="1" x14ac:dyDescent="0.3">
      <c r="A5" s="5"/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</row>
    <row r="6" spans="1:8" ht="16.5" thickBot="1" x14ac:dyDescent="0.3">
      <c r="A6" s="9"/>
      <c r="B6" s="11" t="s">
        <v>7</v>
      </c>
      <c r="C6" s="38">
        <f>C9+C84</f>
        <v>8008572.3100000005</v>
      </c>
      <c r="D6" s="38">
        <f t="shared" ref="D6:F6" si="0">D9+D84</f>
        <v>8809615</v>
      </c>
      <c r="E6" s="38">
        <f t="shared" si="0"/>
        <v>8763563.0899999999</v>
      </c>
      <c r="F6" s="38">
        <f t="shared" si="0"/>
        <v>7985061.1399999997</v>
      </c>
      <c r="G6" s="19">
        <f t="shared" ref="G6" si="1">F6/D6*100</f>
        <v>90.640296312608442</v>
      </c>
      <c r="H6" s="19">
        <f t="shared" ref="H6" si="2">F6/E6*100</f>
        <v>91.116604718823339</v>
      </c>
    </row>
    <row r="7" spans="1:8" ht="32.25" thickBot="1" x14ac:dyDescent="0.3">
      <c r="A7" s="47" t="s">
        <v>43</v>
      </c>
      <c r="B7" s="48"/>
      <c r="C7" s="22" t="s">
        <v>5</v>
      </c>
      <c r="D7" s="22" t="s">
        <v>15</v>
      </c>
      <c r="E7" s="22" t="s">
        <v>16</v>
      </c>
      <c r="F7" s="22" t="s">
        <v>17</v>
      </c>
      <c r="G7" s="22" t="s">
        <v>6</v>
      </c>
      <c r="H7" s="22" t="s">
        <v>6</v>
      </c>
    </row>
    <row r="8" spans="1:8" ht="16.5" thickBot="1" x14ac:dyDescent="0.3">
      <c r="A8" s="5"/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</row>
    <row r="9" spans="1:8" ht="16.5" thickBot="1" x14ac:dyDescent="0.3">
      <c r="A9" s="9"/>
      <c r="B9" s="10" t="s">
        <v>7</v>
      </c>
      <c r="C9" s="39">
        <f>C16+C24+C31+C39+C44+C55+C61+C67+C73+C80</f>
        <v>8008572.3100000005</v>
      </c>
      <c r="D9" s="39">
        <f t="shared" ref="D9:F9" si="3">D16+D24+D31+D39+D44+D55+D61+D67+D73+D80</f>
        <v>8809615</v>
      </c>
      <c r="E9" s="39">
        <f t="shared" si="3"/>
        <v>8763563.0899999999</v>
      </c>
      <c r="F9" s="39">
        <f t="shared" si="3"/>
        <v>7985061.1399999997</v>
      </c>
      <c r="G9" s="19">
        <f t="shared" ref="G9" si="4">F9/D9*100</f>
        <v>90.640296312608442</v>
      </c>
      <c r="H9" s="19">
        <f t="shared" ref="H9" si="5">F9/E9*100</f>
        <v>91.116604718823339</v>
      </c>
    </row>
    <row r="10" spans="1:8" ht="16.5" thickBot="1" x14ac:dyDescent="0.3">
      <c r="A10" s="47" t="s">
        <v>2</v>
      </c>
      <c r="B10" s="49"/>
      <c r="C10" s="49"/>
      <c r="D10" s="49"/>
      <c r="E10" s="49"/>
      <c r="F10" s="49"/>
      <c r="G10" s="49"/>
      <c r="H10" s="48"/>
    </row>
    <row r="11" spans="1:8" ht="32.25" thickBot="1" x14ac:dyDescent="0.3">
      <c r="A11" s="3" t="s">
        <v>3</v>
      </c>
      <c r="B11" s="4" t="s">
        <v>4</v>
      </c>
      <c r="C11" s="4" t="s">
        <v>5</v>
      </c>
      <c r="D11" s="4" t="s">
        <v>15</v>
      </c>
      <c r="E11" s="4" t="s">
        <v>16</v>
      </c>
      <c r="F11" s="4" t="s">
        <v>17</v>
      </c>
      <c r="G11" s="4" t="s">
        <v>20</v>
      </c>
      <c r="H11" s="4" t="s">
        <v>21</v>
      </c>
    </row>
    <row r="12" spans="1:8" ht="16.5" thickBot="1" x14ac:dyDescent="0.3">
      <c r="A12" s="5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H12" s="6">
        <v>7</v>
      </c>
    </row>
    <row r="13" spans="1:8" ht="32.25" thickBot="1" x14ac:dyDescent="0.3">
      <c r="A13" s="3">
        <v>671</v>
      </c>
      <c r="B13" s="53" t="s">
        <v>46</v>
      </c>
      <c r="C13" s="40">
        <v>975902.54</v>
      </c>
      <c r="D13" s="40">
        <v>1054115</v>
      </c>
      <c r="E13" s="40">
        <v>1127262.5</v>
      </c>
      <c r="F13" s="40">
        <v>881034.66</v>
      </c>
      <c r="G13" s="19">
        <f t="shared" ref="G13:G16" si="6">F13/D13*100</f>
        <v>83.580506870692489</v>
      </c>
      <c r="H13" s="19">
        <f t="shared" ref="H13:H16" si="7">F13/E13*100</f>
        <v>78.157009569643279</v>
      </c>
    </row>
    <row r="14" spans="1:8" ht="16.5" thickBot="1" x14ac:dyDescent="0.3">
      <c r="A14" s="7"/>
      <c r="B14" s="8"/>
      <c r="C14" s="40">
        <v>0</v>
      </c>
      <c r="D14" s="40">
        <v>0</v>
      </c>
      <c r="E14" s="40">
        <v>0</v>
      </c>
      <c r="F14" s="40">
        <v>0</v>
      </c>
      <c r="G14" s="19" t="e">
        <f t="shared" si="6"/>
        <v>#DIV/0!</v>
      </c>
      <c r="H14" s="19" t="e">
        <f t="shared" si="7"/>
        <v>#DIV/0!</v>
      </c>
    </row>
    <row r="15" spans="1:8" ht="16.5" thickBot="1" x14ac:dyDescent="0.3">
      <c r="A15" s="7"/>
      <c r="B15" s="8"/>
      <c r="C15" s="40">
        <v>0</v>
      </c>
      <c r="D15" s="40">
        <v>0</v>
      </c>
      <c r="E15" s="40">
        <v>0</v>
      </c>
      <c r="F15" s="40">
        <v>0</v>
      </c>
      <c r="G15" s="19" t="e">
        <f t="shared" si="6"/>
        <v>#DIV/0!</v>
      </c>
      <c r="H15" s="19" t="e">
        <f t="shared" si="7"/>
        <v>#DIV/0!</v>
      </c>
    </row>
    <row r="16" spans="1:8" ht="16.5" thickBot="1" x14ac:dyDescent="0.3">
      <c r="A16" s="7"/>
      <c r="B16" s="8" t="s">
        <v>7</v>
      </c>
      <c r="C16" s="41">
        <f>SUM(C13:C15)</f>
        <v>975902.54</v>
      </c>
      <c r="D16" s="41">
        <f>SUM(D13:D15)</f>
        <v>1054115</v>
      </c>
      <c r="E16" s="41">
        <f>SUM(E13:E15)</f>
        <v>1127262.5</v>
      </c>
      <c r="F16" s="41">
        <f>SUM(F13:F15)</f>
        <v>881034.66</v>
      </c>
      <c r="G16" s="19">
        <f t="shared" si="6"/>
        <v>83.580506870692489</v>
      </c>
      <c r="H16" s="19">
        <f t="shared" si="7"/>
        <v>78.157009569643279</v>
      </c>
    </row>
    <row r="17" spans="1:8" ht="16.5" thickBot="1" x14ac:dyDescent="0.3">
      <c r="A17" s="47" t="s">
        <v>8</v>
      </c>
      <c r="B17" s="49"/>
      <c r="C17" s="49"/>
      <c r="D17" s="49"/>
      <c r="E17" s="49"/>
      <c r="F17" s="49"/>
      <c r="G17" s="49"/>
      <c r="H17" s="48"/>
    </row>
    <row r="18" spans="1:8" ht="32.25" thickBot="1" x14ac:dyDescent="0.3">
      <c r="A18" s="3" t="s">
        <v>3</v>
      </c>
      <c r="B18" s="4" t="s">
        <v>4</v>
      </c>
      <c r="C18" s="4" t="s">
        <v>5</v>
      </c>
      <c r="D18" s="4" t="s">
        <v>15</v>
      </c>
      <c r="E18" s="4" t="s">
        <v>16</v>
      </c>
      <c r="F18" s="4" t="s">
        <v>17</v>
      </c>
      <c r="G18" s="4" t="s">
        <v>20</v>
      </c>
      <c r="H18" s="4" t="s">
        <v>21</v>
      </c>
    </row>
    <row r="19" spans="1:8" ht="16.5" thickBot="1" x14ac:dyDescent="0.3">
      <c r="A19" s="3"/>
      <c r="B19" s="6">
        <v>1</v>
      </c>
      <c r="C19" s="6">
        <v>2</v>
      </c>
      <c r="D19" s="6">
        <v>3</v>
      </c>
      <c r="E19" s="6">
        <v>4</v>
      </c>
      <c r="F19" s="6">
        <v>5</v>
      </c>
      <c r="G19" s="6">
        <v>6</v>
      </c>
      <c r="H19" s="6">
        <v>7</v>
      </c>
    </row>
    <row r="20" spans="1:8" ht="32.25" thickBot="1" x14ac:dyDescent="0.3">
      <c r="A20" s="3">
        <v>661</v>
      </c>
      <c r="B20" s="6" t="s">
        <v>47</v>
      </c>
      <c r="C20" s="42">
        <v>81180</v>
      </c>
      <c r="D20" s="42">
        <v>210000</v>
      </c>
      <c r="E20" s="42">
        <v>108053.46</v>
      </c>
      <c r="F20" s="42">
        <v>101200</v>
      </c>
      <c r="G20" s="19">
        <f t="shared" ref="G20:G24" si="8">F20/D20*100</f>
        <v>48.19047619047619</v>
      </c>
      <c r="H20" s="19">
        <f t="shared" ref="H20:H24" si="9">F20/E20*100</f>
        <v>93.657343318760908</v>
      </c>
    </row>
    <row r="21" spans="1:8" ht="16.5" thickBot="1" x14ac:dyDescent="0.3">
      <c r="A21" s="3">
        <v>641</v>
      </c>
      <c r="B21" s="54" t="s">
        <v>49</v>
      </c>
      <c r="C21" s="42">
        <v>204.55</v>
      </c>
      <c r="D21" s="42">
        <v>500</v>
      </c>
      <c r="E21" s="42">
        <v>350</v>
      </c>
      <c r="F21" s="42">
        <v>405.39</v>
      </c>
      <c r="G21" s="19">
        <f t="shared" si="8"/>
        <v>81.077999999999989</v>
      </c>
      <c r="H21" s="19">
        <f t="shared" si="9"/>
        <v>115.82571428571428</v>
      </c>
    </row>
    <row r="22" spans="1:8" ht="16.5" thickBot="1" x14ac:dyDescent="0.3">
      <c r="A22" s="3">
        <v>652</v>
      </c>
      <c r="B22" s="53" t="s">
        <v>48</v>
      </c>
      <c r="C22" s="40">
        <v>1180</v>
      </c>
      <c r="D22" s="42">
        <v>5000</v>
      </c>
      <c r="E22" s="42">
        <v>2000</v>
      </c>
      <c r="F22" s="42">
        <v>1910</v>
      </c>
      <c r="G22" s="19">
        <f t="shared" si="8"/>
        <v>38.200000000000003</v>
      </c>
      <c r="H22" s="19">
        <f t="shared" si="9"/>
        <v>95.5</v>
      </c>
    </row>
    <row r="23" spans="1:8" ht="16.5" thickBot="1" x14ac:dyDescent="0.3">
      <c r="A23" s="7"/>
      <c r="B23" s="8"/>
      <c r="C23" s="40">
        <v>0</v>
      </c>
      <c r="D23" s="42">
        <v>0</v>
      </c>
      <c r="E23" s="42">
        <v>0</v>
      </c>
      <c r="F23" s="42">
        <v>0</v>
      </c>
      <c r="G23" s="19" t="e">
        <f t="shared" si="8"/>
        <v>#DIV/0!</v>
      </c>
      <c r="H23" s="19" t="e">
        <f t="shared" si="9"/>
        <v>#DIV/0!</v>
      </c>
    </row>
    <row r="24" spans="1:8" ht="16.5" thickBot="1" x14ac:dyDescent="0.3">
      <c r="A24" s="7"/>
      <c r="B24" s="8" t="s">
        <v>7</v>
      </c>
      <c r="C24" s="41">
        <f>SUM(C20:C23)</f>
        <v>82564.55</v>
      </c>
      <c r="D24" s="41">
        <f>SUM(D20:D23)</f>
        <v>215500</v>
      </c>
      <c r="E24" s="41">
        <f>SUM(E20:E23)</f>
        <v>110403.46</v>
      </c>
      <c r="F24" s="41">
        <f>SUM(F20:F23)</f>
        <v>103515.39</v>
      </c>
      <c r="G24" s="19">
        <f t="shared" si="8"/>
        <v>48.034983758700697</v>
      </c>
      <c r="H24" s="19">
        <f t="shared" si="9"/>
        <v>93.761001693244026</v>
      </c>
    </row>
    <row r="25" spans="1:8" ht="16.5" thickBot="1" x14ac:dyDescent="0.3">
      <c r="A25" s="47" t="s">
        <v>10</v>
      </c>
      <c r="B25" s="49"/>
      <c r="C25" s="49"/>
      <c r="D25" s="49"/>
      <c r="E25" s="49"/>
      <c r="F25" s="49"/>
      <c r="G25" s="49"/>
      <c r="H25" s="48"/>
    </row>
    <row r="26" spans="1:8" ht="32.25" thickBot="1" x14ac:dyDescent="0.3">
      <c r="A26" s="3" t="s">
        <v>3</v>
      </c>
      <c r="B26" s="4" t="s">
        <v>4</v>
      </c>
      <c r="C26" s="4" t="s">
        <v>5</v>
      </c>
      <c r="D26" s="4" t="s">
        <v>15</v>
      </c>
      <c r="E26" s="4" t="s">
        <v>16</v>
      </c>
      <c r="F26" s="4" t="s">
        <v>17</v>
      </c>
      <c r="G26" s="4" t="s">
        <v>20</v>
      </c>
      <c r="H26" s="4" t="s">
        <v>21</v>
      </c>
    </row>
    <row r="27" spans="1:8" ht="16.5" thickBot="1" x14ac:dyDescent="0.3">
      <c r="A27" s="3"/>
      <c r="B27" s="6">
        <v>1</v>
      </c>
      <c r="C27" s="6">
        <v>2</v>
      </c>
      <c r="D27" s="6">
        <v>3</v>
      </c>
      <c r="E27" s="6">
        <v>4</v>
      </c>
      <c r="F27" s="6">
        <v>5</v>
      </c>
      <c r="G27" s="6">
        <v>6</v>
      </c>
      <c r="H27" s="6">
        <v>7</v>
      </c>
    </row>
    <row r="28" spans="1:8" ht="16.5" thickBot="1" x14ac:dyDescent="0.3">
      <c r="A28" s="7">
        <v>922</v>
      </c>
      <c r="B28" s="53" t="s">
        <v>50</v>
      </c>
      <c r="C28" s="40">
        <v>0</v>
      </c>
      <c r="D28" s="40">
        <v>0</v>
      </c>
      <c r="E28" s="40">
        <v>62596.54</v>
      </c>
      <c r="F28" s="40">
        <v>0</v>
      </c>
      <c r="G28" s="19" t="e">
        <f t="shared" ref="G28:G31" si="10">F28/D28*100</f>
        <v>#DIV/0!</v>
      </c>
      <c r="H28" s="19">
        <f t="shared" ref="H28:H31" si="11">F28/E28*100</f>
        <v>0</v>
      </c>
    </row>
    <row r="29" spans="1:8" ht="16.5" thickBot="1" x14ac:dyDescent="0.3">
      <c r="A29" s="7"/>
      <c r="B29" s="8"/>
      <c r="C29" s="40">
        <v>0</v>
      </c>
      <c r="D29" s="40">
        <v>0</v>
      </c>
      <c r="E29" s="40">
        <v>0</v>
      </c>
      <c r="F29" s="40">
        <v>0</v>
      </c>
      <c r="G29" s="19" t="e">
        <f t="shared" si="10"/>
        <v>#DIV/0!</v>
      </c>
      <c r="H29" s="19" t="e">
        <f t="shared" si="11"/>
        <v>#DIV/0!</v>
      </c>
    </row>
    <row r="30" spans="1:8" ht="16.5" thickBot="1" x14ac:dyDescent="0.3">
      <c r="A30" s="7"/>
      <c r="B30" s="8"/>
      <c r="C30" s="40">
        <v>0</v>
      </c>
      <c r="D30" s="40">
        <v>0</v>
      </c>
      <c r="E30" s="40">
        <v>0</v>
      </c>
      <c r="F30" s="40">
        <v>0</v>
      </c>
      <c r="G30" s="19" t="e">
        <f t="shared" si="10"/>
        <v>#DIV/0!</v>
      </c>
      <c r="H30" s="19" t="e">
        <f t="shared" si="11"/>
        <v>#DIV/0!</v>
      </c>
    </row>
    <row r="31" spans="1:8" ht="16.5" thickBot="1" x14ac:dyDescent="0.3">
      <c r="A31" s="7"/>
      <c r="B31" s="8" t="s">
        <v>7</v>
      </c>
      <c r="C31" s="41">
        <f>SUM(C28:C30)</f>
        <v>0</v>
      </c>
      <c r="D31" s="41">
        <f>SUM(D28:D30)</f>
        <v>0</v>
      </c>
      <c r="E31" s="41">
        <f>SUM(E28:E30)</f>
        <v>62596.54</v>
      </c>
      <c r="F31" s="41">
        <f>SUM(F28:F30)</f>
        <v>0</v>
      </c>
      <c r="G31" s="19" t="e">
        <f t="shared" si="10"/>
        <v>#DIV/0!</v>
      </c>
      <c r="H31" s="19">
        <f t="shared" si="11"/>
        <v>0</v>
      </c>
    </row>
    <row r="32" spans="1:8" ht="16.5" thickBot="1" x14ac:dyDescent="0.3">
      <c r="A32" s="47" t="s">
        <v>9</v>
      </c>
      <c r="B32" s="49"/>
      <c r="C32" s="49"/>
      <c r="D32" s="49"/>
      <c r="E32" s="49"/>
      <c r="F32" s="49"/>
      <c r="G32" s="49"/>
      <c r="H32" s="48"/>
    </row>
    <row r="33" spans="1:8" ht="32.25" thickBot="1" x14ac:dyDescent="0.3">
      <c r="A33" s="3" t="s">
        <v>3</v>
      </c>
      <c r="B33" s="4" t="s">
        <v>4</v>
      </c>
      <c r="C33" s="4" t="s">
        <v>5</v>
      </c>
      <c r="D33" s="4" t="s">
        <v>15</v>
      </c>
      <c r="E33" s="4" t="s">
        <v>16</v>
      </c>
      <c r="F33" s="4" t="s">
        <v>17</v>
      </c>
      <c r="G33" s="4" t="s">
        <v>20</v>
      </c>
      <c r="H33" s="4" t="s">
        <v>21</v>
      </c>
    </row>
    <row r="34" spans="1:8" ht="16.5" thickBot="1" x14ac:dyDescent="0.3">
      <c r="A34" s="5"/>
      <c r="B34" s="6">
        <v>1</v>
      </c>
      <c r="C34" s="6">
        <v>2</v>
      </c>
      <c r="D34" s="6">
        <v>3</v>
      </c>
      <c r="E34" s="6">
        <v>4</v>
      </c>
      <c r="F34" s="6">
        <v>5</v>
      </c>
      <c r="G34" s="6">
        <v>6</v>
      </c>
      <c r="H34" s="6">
        <v>7</v>
      </c>
    </row>
    <row r="35" spans="1:8" ht="16.5" thickBot="1" x14ac:dyDescent="0.3">
      <c r="A35" s="7"/>
      <c r="B35" s="8"/>
      <c r="C35" s="40">
        <v>0</v>
      </c>
      <c r="D35" s="40">
        <v>0</v>
      </c>
      <c r="E35" s="40">
        <v>0</v>
      </c>
      <c r="F35" s="40">
        <v>0</v>
      </c>
      <c r="G35" s="19" t="e">
        <f t="shared" ref="G35:G39" si="12">F35/D35*100</f>
        <v>#DIV/0!</v>
      </c>
      <c r="H35" s="19" t="e">
        <f t="shared" ref="H35:H39" si="13">F35/E35*100</f>
        <v>#DIV/0!</v>
      </c>
    </row>
    <row r="36" spans="1:8" ht="16.5" thickBot="1" x14ac:dyDescent="0.3">
      <c r="A36" s="7">
        <v>652</v>
      </c>
      <c r="B36" s="53" t="s">
        <v>48</v>
      </c>
      <c r="C36" s="40">
        <v>72976</v>
      </c>
      <c r="D36" s="40">
        <v>85000</v>
      </c>
      <c r="E36" s="40">
        <v>23500</v>
      </c>
      <c r="F36" s="40">
        <v>25739</v>
      </c>
      <c r="G36" s="19">
        <f t="shared" si="12"/>
        <v>30.281176470588235</v>
      </c>
      <c r="H36" s="19">
        <f t="shared" si="13"/>
        <v>109.52765957446809</v>
      </c>
    </row>
    <row r="37" spans="1:8" ht="16.5" thickBot="1" x14ac:dyDescent="0.3">
      <c r="A37" s="7"/>
      <c r="B37" s="8"/>
      <c r="C37" s="40">
        <v>0</v>
      </c>
      <c r="D37" s="40">
        <v>0</v>
      </c>
      <c r="E37" s="40">
        <v>0</v>
      </c>
      <c r="F37" s="40">
        <v>0</v>
      </c>
      <c r="G37" s="19" t="e">
        <f t="shared" si="12"/>
        <v>#DIV/0!</v>
      </c>
      <c r="H37" s="19" t="e">
        <f t="shared" si="13"/>
        <v>#DIV/0!</v>
      </c>
    </row>
    <row r="38" spans="1:8" ht="16.5" thickBot="1" x14ac:dyDescent="0.3">
      <c r="A38" s="7"/>
      <c r="B38" s="8"/>
      <c r="C38" s="40">
        <v>0</v>
      </c>
      <c r="D38" s="40">
        <v>0</v>
      </c>
      <c r="E38" s="40">
        <v>0</v>
      </c>
      <c r="F38" s="40">
        <v>0</v>
      </c>
      <c r="G38" s="19" t="e">
        <f t="shared" si="12"/>
        <v>#DIV/0!</v>
      </c>
      <c r="H38" s="19" t="e">
        <f t="shared" si="13"/>
        <v>#DIV/0!</v>
      </c>
    </row>
    <row r="39" spans="1:8" ht="16.5" thickBot="1" x14ac:dyDescent="0.3">
      <c r="A39" s="7"/>
      <c r="B39" s="8" t="s">
        <v>23</v>
      </c>
      <c r="C39" s="43">
        <f>SUM(C35:C38)</f>
        <v>72976</v>
      </c>
      <c r="D39" s="43">
        <f>SUM(D35:D38)</f>
        <v>85000</v>
      </c>
      <c r="E39" s="43">
        <f>SUM(E35:E38)</f>
        <v>23500</v>
      </c>
      <c r="F39" s="43">
        <f>SUM(F35:F38)</f>
        <v>25739</v>
      </c>
      <c r="G39" s="19">
        <f t="shared" si="12"/>
        <v>30.281176470588235</v>
      </c>
      <c r="H39" s="19">
        <f t="shared" si="13"/>
        <v>109.52765957446809</v>
      </c>
    </row>
    <row r="40" spans="1:8" ht="16.5" thickBot="1" x14ac:dyDescent="0.3">
      <c r="A40" s="47" t="s">
        <v>24</v>
      </c>
      <c r="B40" s="49"/>
      <c r="C40" s="49"/>
      <c r="D40" s="49"/>
      <c r="E40" s="49"/>
      <c r="F40" s="49"/>
      <c r="G40" s="49"/>
      <c r="H40" s="48"/>
    </row>
    <row r="41" spans="1:8" ht="32.25" thickBot="1" x14ac:dyDescent="0.3">
      <c r="A41" s="3" t="s">
        <v>3</v>
      </c>
      <c r="B41" s="4" t="s">
        <v>4</v>
      </c>
      <c r="C41" s="4" t="s">
        <v>5</v>
      </c>
      <c r="D41" s="4" t="s">
        <v>15</v>
      </c>
      <c r="E41" s="4" t="s">
        <v>16</v>
      </c>
      <c r="F41" s="4" t="s">
        <v>17</v>
      </c>
      <c r="G41" s="4" t="s">
        <v>20</v>
      </c>
      <c r="H41" s="4" t="s">
        <v>21</v>
      </c>
    </row>
    <row r="42" spans="1:8" ht="16.5" thickBot="1" x14ac:dyDescent="0.3">
      <c r="A42" s="5"/>
      <c r="B42" s="6">
        <v>1</v>
      </c>
      <c r="C42" s="6">
        <v>2</v>
      </c>
      <c r="D42" s="6">
        <v>3</v>
      </c>
      <c r="E42" s="6">
        <v>4</v>
      </c>
      <c r="F42" s="6">
        <v>5</v>
      </c>
      <c r="G42" s="6">
        <v>6</v>
      </c>
      <c r="H42" s="6">
        <v>7</v>
      </c>
    </row>
    <row r="43" spans="1:8" ht="16.5" thickBot="1" x14ac:dyDescent="0.3">
      <c r="A43" s="7">
        <v>922</v>
      </c>
      <c r="B43" s="53" t="s">
        <v>50</v>
      </c>
      <c r="C43" s="40">
        <v>0</v>
      </c>
      <c r="D43" s="40">
        <v>0</v>
      </c>
      <c r="E43" s="40">
        <v>0</v>
      </c>
      <c r="F43" s="40">
        <v>0</v>
      </c>
      <c r="G43" s="19" t="e">
        <f t="shared" ref="G43:G44" si="14">F43/D43*100</f>
        <v>#DIV/0!</v>
      </c>
      <c r="H43" s="19" t="e">
        <f t="shared" ref="H43:H44" si="15">F43/E43*100</f>
        <v>#DIV/0!</v>
      </c>
    </row>
    <row r="44" spans="1:8" ht="16.5" thickBot="1" x14ac:dyDescent="0.3">
      <c r="A44" s="7"/>
      <c r="B44" s="8" t="s">
        <v>7</v>
      </c>
      <c r="C44" s="43">
        <f>C43</f>
        <v>0</v>
      </c>
      <c r="D44" s="43">
        <f t="shared" ref="D44:F44" si="16">D43</f>
        <v>0</v>
      </c>
      <c r="E44" s="43">
        <f t="shared" si="16"/>
        <v>0</v>
      </c>
      <c r="F44" s="43">
        <f t="shared" si="16"/>
        <v>0</v>
      </c>
      <c r="G44" s="19" t="e">
        <f t="shared" si="14"/>
        <v>#DIV/0!</v>
      </c>
      <c r="H44" s="19" t="e">
        <f t="shared" si="15"/>
        <v>#DIV/0!</v>
      </c>
    </row>
    <row r="45" spans="1:8" ht="16.5" thickBot="1" x14ac:dyDescent="0.3">
      <c r="A45" s="47" t="s">
        <v>11</v>
      </c>
      <c r="B45" s="49"/>
      <c r="C45" s="49"/>
      <c r="D45" s="49"/>
      <c r="E45" s="49"/>
      <c r="F45" s="49"/>
      <c r="G45" s="49"/>
      <c r="H45" s="48"/>
    </row>
    <row r="46" spans="1:8" ht="32.25" thickBot="1" x14ac:dyDescent="0.3">
      <c r="A46" s="3" t="s">
        <v>3</v>
      </c>
      <c r="B46" s="4" t="s">
        <v>4</v>
      </c>
      <c r="C46" s="4" t="s">
        <v>5</v>
      </c>
      <c r="D46" s="4" t="s">
        <v>15</v>
      </c>
      <c r="E46" s="4" t="s">
        <v>16</v>
      </c>
      <c r="F46" s="4" t="s">
        <v>17</v>
      </c>
      <c r="G46" s="4" t="s">
        <v>20</v>
      </c>
      <c r="H46" s="4" t="s">
        <v>21</v>
      </c>
    </row>
    <row r="47" spans="1:8" ht="16.5" thickBot="1" x14ac:dyDescent="0.3">
      <c r="A47" s="5"/>
      <c r="B47" s="6">
        <v>1</v>
      </c>
      <c r="C47" s="6">
        <v>2</v>
      </c>
      <c r="D47" s="6">
        <v>3</v>
      </c>
      <c r="E47" s="6">
        <v>4</v>
      </c>
      <c r="F47" s="6">
        <v>5</v>
      </c>
      <c r="G47" s="6">
        <v>6</v>
      </c>
      <c r="H47" s="6">
        <v>7</v>
      </c>
    </row>
    <row r="48" spans="1:8" ht="16.5" thickBot="1" x14ac:dyDescent="0.3">
      <c r="A48" s="7">
        <v>631</v>
      </c>
      <c r="B48" s="53" t="s">
        <v>58</v>
      </c>
      <c r="C48" s="40">
        <v>0</v>
      </c>
      <c r="D48" s="40">
        <v>0</v>
      </c>
      <c r="E48" s="40">
        <v>0</v>
      </c>
      <c r="F48" s="40">
        <v>0</v>
      </c>
      <c r="G48" s="19" t="e">
        <f t="shared" ref="G48:G55" si="17">F48/D48*100</f>
        <v>#DIV/0!</v>
      </c>
      <c r="H48" s="19" t="e">
        <f t="shared" ref="H48:H55" si="18">F48/E48*100</f>
        <v>#DIV/0!</v>
      </c>
    </row>
    <row r="49" spans="1:8" ht="32.25" thickBot="1" x14ac:dyDescent="0.3">
      <c r="A49" s="7">
        <v>632</v>
      </c>
      <c r="B49" s="53" t="s">
        <v>51</v>
      </c>
      <c r="C49" s="40">
        <v>0</v>
      </c>
      <c r="D49" s="40">
        <v>0</v>
      </c>
      <c r="E49" s="40">
        <v>0</v>
      </c>
      <c r="F49" s="40">
        <v>0</v>
      </c>
      <c r="G49" s="19" t="e">
        <f t="shared" si="17"/>
        <v>#DIV/0!</v>
      </c>
      <c r="H49" s="19" t="e">
        <f t="shared" si="18"/>
        <v>#DIV/0!</v>
      </c>
    </row>
    <row r="50" spans="1:8" ht="16.5" thickBot="1" x14ac:dyDescent="0.3">
      <c r="A50" s="7">
        <v>633</v>
      </c>
      <c r="B50" s="53" t="s">
        <v>52</v>
      </c>
      <c r="C50" s="40">
        <v>0</v>
      </c>
      <c r="D50" s="40">
        <v>0</v>
      </c>
      <c r="E50" s="40">
        <v>0</v>
      </c>
      <c r="F50" s="40">
        <v>0</v>
      </c>
      <c r="G50" s="19" t="e">
        <f t="shared" si="17"/>
        <v>#DIV/0!</v>
      </c>
      <c r="H50" s="19" t="e">
        <f t="shared" si="18"/>
        <v>#DIV/0!</v>
      </c>
    </row>
    <row r="51" spans="1:8" ht="16.5" thickBot="1" x14ac:dyDescent="0.3">
      <c r="A51" s="7">
        <v>634</v>
      </c>
      <c r="B51" s="53" t="s">
        <v>53</v>
      </c>
      <c r="C51" s="40">
        <v>0</v>
      </c>
      <c r="D51" s="40">
        <v>0</v>
      </c>
      <c r="E51" s="40">
        <v>0</v>
      </c>
      <c r="F51" s="40">
        <v>0</v>
      </c>
      <c r="G51" s="19" t="e">
        <f t="shared" si="17"/>
        <v>#DIV/0!</v>
      </c>
      <c r="H51" s="19" t="e">
        <f t="shared" si="18"/>
        <v>#DIV/0!</v>
      </c>
    </row>
    <row r="52" spans="1:8" ht="32.25" thickBot="1" x14ac:dyDescent="0.3">
      <c r="A52" s="7">
        <v>636</v>
      </c>
      <c r="B52" s="53" t="s">
        <v>54</v>
      </c>
      <c r="C52" s="40">
        <f>6365965.84+95000</f>
        <v>6460965.8399999999</v>
      </c>
      <c r="D52" s="40">
        <f>6950000+110000</f>
        <v>7060000</v>
      </c>
      <c r="E52" s="40">
        <f>6863600-36764.82</f>
        <v>6826835.1799999997</v>
      </c>
      <c r="F52" s="40">
        <f>6799779.26-92083.99</f>
        <v>6707695.2699999996</v>
      </c>
      <c r="G52" s="19">
        <f t="shared" si="17"/>
        <v>95.009848016997154</v>
      </c>
      <c r="H52" s="19">
        <f t="shared" si="18"/>
        <v>98.254829553391971</v>
      </c>
    </row>
    <row r="53" spans="1:8" ht="16.5" thickBot="1" x14ac:dyDescent="0.3">
      <c r="A53" s="7">
        <v>638</v>
      </c>
      <c r="B53" s="53" t="s">
        <v>55</v>
      </c>
      <c r="C53" s="40">
        <v>392558.15</v>
      </c>
      <c r="D53" s="40">
        <v>55000</v>
      </c>
      <c r="E53" s="40">
        <v>286144.34999999998</v>
      </c>
      <c r="F53" s="40">
        <v>173072.83</v>
      </c>
      <c r="G53" s="19">
        <f t="shared" si="17"/>
        <v>314.6778727272727</v>
      </c>
      <c r="H53" s="19">
        <f t="shared" si="18"/>
        <v>60.484447797064668</v>
      </c>
    </row>
    <row r="54" spans="1:8" ht="32.25" thickBot="1" x14ac:dyDescent="0.3">
      <c r="A54" s="7">
        <v>639</v>
      </c>
      <c r="B54" s="53" t="s">
        <v>56</v>
      </c>
      <c r="C54" s="40">
        <v>0</v>
      </c>
      <c r="D54" s="40">
        <v>0</v>
      </c>
      <c r="E54" s="40">
        <v>0</v>
      </c>
      <c r="F54" s="40">
        <v>0</v>
      </c>
      <c r="G54" s="19" t="e">
        <f t="shared" si="17"/>
        <v>#DIV/0!</v>
      </c>
      <c r="H54" s="19" t="e">
        <f t="shared" si="18"/>
        <v>#DIV/0!</v>
      </c>
    </row>
    <row r="55" spans="1:8" ht="16.5" thickBot="1" x14ac:dyDescent="0.3">
      <c r="A55" s="7"/>
      <c r="B55" s="8" t="s">
        <v>7</v>
      </c>
      <c r="C55" s="43">
        <f>SUM(C48:C54)</f>
        <v>6853523.9900000002</v>
      </c>
      <c r="D55" s="43">
        <f>SUM(D48:D54)</f>
        <v>7115000</v>
      </c>
      <c r="E55" s="43">
        <f>SUM(E48:E54)</f>
        <v>7112979.5299999993</v>
      </c>
      <c r="F55" s="43">
        <f>SUM(F48:F54)</f>
        <v>6880768.0999999996</v>
      </c>
      <c r="G55" s="19">
        <f t="shared" si="17"/>
        <v>96.707914265635978</v>
      </c>
      <c r="H55" s="19">
        <f t="shared" si="18"/>
        <v>96.73538453160711</v>
      </c>
    </row>
    <row r="56" spans="1:8" ht="16.5" thickBot="1" x14ac:dyDescent="0.3">
      <c r="A56" s="47" t="s">
        <v>25</v>
      </c>
      <c r="B56" s="49"/>
      <c r="C56" s="49"/>
      <c r="D56" s="49"/>
      <c r="E56" s="49"/>
      <c r="F56" s="49"/>
      <c r="G56" s="49"/>
      <c r="H56" s="48"/>
    </row>
    <row r="57" spans="1:8" ht="32.25" thickBot="1" x14ac:dyDescent="0.3">
      <c r="A57" s="3" t="s">
        <v>3</v>
      </c>
      <c r="B57" s="4" t="s">
        <v>4</v>
      </c>
      <c r="C57" s="4" t="s">
        <v>5</v>
      </c>
      <c r="D57" s="4" t="s">
        <v>15</v>
      </c>
      <c r="E57" s="4" t="s">
        <v>16</v>
      </c>
      <c r="F57" s="4" t="s">
        <v>17</v>
      </c>
      <c r="G57" s="4" t="s">
        <v>20</v>
      </c>
      <c r="H57" s="4" t="s">
        <v>21</v>
      </c>
    </row>
    <row r="58" spans="1:8" ht="16.5" thickBot="1" x14ac:dyDescent="0.3">
      <c r="A58" s="5"/>
      <c r="B58" s="6">
        <v>1</v>
      </c>
      <c r="C58" s="6">
        <v>2</v>
      </c>
      <c r="D58" s="6">
        <v>3</v>
      </c>
      <c r="E58" s="6">
        <v>4</v>
      </c>
      <c r="F58" s="6">
        <v>5</v>
      </c>
      <c r="G58" s="6">
        <v>6</v>
      </c>
      <c r="H58" s="6">
        <v>7</v>
      </c>
    </row>
    <row r="59" spans="1:8" ht="16.5" thickBot="1" x14ac:dyDescent="0.3">
      <c r="A59" s="7">
        <v>922</v>
      </c>
      <c r="B59" s="53" t="s">
        <v>50</v>
      </c>
      <c r="C59" s="40">
        <v>0</v>
      </c>
      <c r="D59" s="40">
        <v>320000</v>
      </c>
      <c r="E59" s="40">
        <f>36764.82+276056.24</f>
        <v>312821.06</v>
      </c>
      <c r="F59" s="40">
        <v>92083.99</v>
      </c>
      <c r="G59" s="19">
        <f t="shared" ref="G59:G61" si="19">F59/D59*100</f>
        <v>28.776246874999998</v>
      </c>
      <c r="H59" s="19">
        <f t="shared" ref="H59:H61" si="20">F59/E59*100</f>
        <v>29.436633837888028</v>
      </c>
    </row>
    <row r="60" spans="1:8" ht="16.5" thickBot="1" x14ac:dyDescent="0.3">
      <c r="A60" s="7"/>
      <c r="B60" s="8"/>
      <c r="C60" s="40">
        <v>0</v>
      </c>
      <c r="D60" s="40">
        <v>0</v>
      </c>
      <c r="E60" s="40">
        <v>0</v>
      </c>
      <c r="F60" s="40">
        <v>0</v>
      </c>
      <c r="G60" s="19" t="e">
        <f t="shared" si="19"/>
        <v>#DIV/0!</v>
      </c>
      <c r="H60" s="19" t="e">
        <f t="shared" si="20"/>
        <v>#DIV/0!</v>
      </c>
    </row>
    <row r="61" spans="1:8" ht="16.5" thickBot="1" x14ac:dyDescent="0.3">
      <c r="A61" s="7"/>
      <c r="B61" s="8" t="s">
        <v>7</v>
      </c>
      <c r="C61" s="43">
        <f>SUM(C59:C60)</f>
        <v>0</v>
      </c>
      <c r="D61" s="43">
        <f>SUM(D59:D60)</f>
        <v>320000</v>
      </c>
      <c r="E61" s="43">
        <f>SUM(E59:E60)</f>
        <v>312821.06</v>
      </c>
      <c r="F61" s="43">
        <f>SUM(F59:F60)</f>
        <v>92083.99</v>
      </c>
      <c r="G61" s="19">
        <f t="shared" si="19"/>
        <v>28.776246874999998</v>
      </c>
      <c r="H61" s="19">
        <f t="shared" si="20"/>
        <v>29.436633837888028</v>
      </c>
    </row>
    <row r="62" spans="1:8" ht="16.5" thickBot="1" x14ac:dyDescent="0.3">
      <c r="A62" s="47" t="s">
        <v>12</v>
      </c>
      <c r="B62" s="49"/>
      <c r="C62" s="49"/>
      <c r="D62" s="49"/>
      <c r="E62" s="49"/>
      <c r="F62" s="49"/>
      <c r="G62" s="49"/>
      <c r="H62" s="48"/>
    </row>
    <row r="63" spans="1:8" ht="32.25" thickBot="1" x14ac:dyDescent="0.3">
      <c r="A63" s="3" t="s">
        <v>3</v>
      </c>
      <c r="B63" s="4" t="s">
        <v>4</v>
      </c>
      <c r="C63" s="4" t="s">
        <v>5</v>
      </c>
      <c r="D63" s="4" t="s">
        <v>15</v>
      </c>
      <c r="E63" s="4" t="s">
        <v>16</v>
      </c>
      <c r="F63" s="4" t="s">
        <v>17</v>
      </c>
      <c r="G63" s="4" t="s">
        <v>20</v>
      </c>
      <c r="H63" s="4" t="s">
        <v>21</v>
      </c>
    </row>
    <row r="64" spans="1:8" ht="16.5" thickBot="1" x14ac:dyDescent="0.3">
      <c r="A64" s="5"/>
      <c r="B64" s="6">
        <v>1</v>
      </c>
      <c r="C64" s="6">
        <v>2</v>
      </c>
      <c r="D64" s="6">
        <v>3</v>
      </c>
      <c r="E64" s="6">
        <v>4</v>
      </c>
      <c r="F64" s="6">
        <v>5</v>
      </c>
      <c r="G64" s="6">
        <v>6</v>
      </c>
      <c r="H64" s="6">
        <v>7</v>
      </c>
    </row>
    <row r="65" spans="1:8" ht="32.25" thickBot="1" x14ac:dyDescent="0.3">
      <c r="A65" s="7">
        <v>663</v>
      </c>
      <c r="B65" s="53" t="s">
        <v>57</v>
      </c>
      <c r="C65" s="40">
        <v>23605.23</v>
      </c>
      <c r="D65" s="40">
        <v>20000</v>
      </c>
      <c r="E65" s="40">
        <v>7393.13</v>
      </c>
      <c r="F65" s="40">
        <v>1920</v>
      </c>
      <c r="G65" s="19">
        <f t="shared" ref="G65:G67" si="21">F65/D65*100</f>
        <v>9.6</v>
      </c>
      <c r="H65" s="19">
        <f t="shared" ref="H65:H67" si="22">F65/E65*100</f>
        <v>25.970055984407146</v>
      </c>
    </row>
    <row r="66" spans="1:8" ht="16.5" thickBot="1" x14ac:dyDescent="0.3">
      <c r="A66" s="7"/>
      <c r="B66" s="8"/>
      <c r="C66" s="40">
        <v>0</v>
      </c>
      <c r="D66" s="40">
        <v>0</v>
      </c>
      <c r="E66" s="40">
        <v>0</v>
      </c>
      <c r="F66" s="40">
        <v>0</v>
      </c>
      <c r="G66" s="19" t="e">
        <f t="shared" si="21"/>
        <v>#DIV/0!</v>
      </c>
      <c r="H66" s="19" t="e">
        <f t="shared" si="22"/>
        <v>#DIV/0!</v>
      </c>
    </row>
    <row r="67" spans="1:8" ht="16.5" thickBot="1" x14ac:dyDescent="0.3">
      <c r="A67" s="7"/>
      <c r="B67" s="8" t="s">
        <v>7</v>
      </c>
      <c r="C67" s="43">
        <f>SUM(C65:C66)</f>
        <v>23605.23</v>
      </c>
      <c r="D67" s="43">
        <f>SUM(D65:D66)</f>
        <v>20000</v>
      </c>
      <c r="E67" s="43">
        <f>SUM(E65:E66)</f>
        <v>7393.13</v>
      </c>
      <c r="F67" s="43">
        <f>SUM(F65:F66)</f>
        <v>1920</v>
      </c>
      <c r="G67" s="19">
        <f t="shared" si="21"/>
        <v>9.6</v>
      </c>
      <c r="H67" s="19">
        <f t="shared" si="22"/>
        <v>25.970055984407146</v>
      </c>
    </row>
    <row r="68" spans="1:8" ht="16.5" thickBot="1" x14ac:dyDescent="0.3">
      <c r="A68" s="47" t="s">
        <v>26</v>
      </c>
      <c r="B68" s="49"/>
      <c r="C68" s="49"/>
      <c r="D68" s="49"/>
      <c r="E68" s="49"/>
      <c r="F68" s="49"/>
      <c r="G68" s="49"/>
      <c r="H68" s="48"/>
    </row>
    <row r="69" spans="1:8" ht="32.25" thickBot="1" x14ac:dyDescent="0.3">
      <c r="A69" s="3" t="s">
        <v>3</v>
      </c>
      <c r="B69" s="4" t="s">
        <v>4</v>
      </c>
      <c r="C69" s="4" t="s">
        <v>5</v>
      </c>
      <c r="D69" s="4" t="s">
        <v>15</v>
      </c>
      <c r="E69" s="4" t="s">
        <v>16</v>
      </c>
      <c r="F69" s="4" t="s">
        <v>17</v>
      </c>
      <c r="G69" s="4" t="s">
        <v>20</v>
      </c>
      <c r="H69" s="4" t="s">
        <v>21</v>
      </c>
    </row>
    <row r="70" spans="1:8" ht="16.5" thickBot="1" x14ac:dyDescent="0.3">
      <c r="A70" s="5"/>
      <c r="B70" s="6">
        <v>1</v>
      </c>
      <c r="C70" s="6">
        <v>2</v>
      </c>
      <c r="D70" s="6">
        <v>3</v>
      </c>
      <c r="E70" s="6">
        <v>4</v>
      </c>
      <c r="F70" s="6">
        <v>5</v>
      </c>
      <c r="G70" s="6">
        <v>6</v>
      </c>
      <c r="H70" s="6">
        <v>7</v>
      </c>
    </row>
    <row r="71" spans="1:8" ht="16.5" thickBot="1" x14ac:dyDescent="0.3">
      <c r="A71" s="7">
        <v>922</v>
      </c>
      <c r="B71" s="53" t="s">
        <v>50</v>
      </c>
      <c r="C71" s="40">
        <v>0</v>
      </c>
      <c r="D71" s="40">
        <v>0</v>
      </c>
      <c r="E71" s="40">
        <v>6606.87</v>
      </c>
      <c r="F71" s="40">
        <v>0</v>
      </c>
      <c r="G71" s="19" t="e">
        <f t="shared" ref="G71:G73" si="23">F71/D71*100</f>
        <v>#DIV/0!</v>
      </c>
      <c r="H71" s="19">
        <f t="shared" ref="H71:H73" si="24">F71/E71*100</f>
        <v>0</v>
      </c>
    </row>
    <row r="72" spans="1:8" ht="16.5" thickBot="1" x14ac:dyDescent="0.3">
      <c r="A72" s="7"/>
      <c r="B72" s="8"/>
      <c r="C72" s="40">
        <v>0</v>
      </c>
      <c r="D72" s="40">
        <v>0</v>
      </c>
      <c r="E72" s="40">
        <v>0</v>
      </c>
      <c r="F72" s="40">
        <v>0</v>
      </c>
      <c r="G72" s="19" t="e">
        <f t="shared" si="23"/>
        <v>#DIV/0!</v>
      </c>
      <c r="H72" s="19" t="e">
        <f t="shared" si="24"/>
        <v>#DIV/0!</v>
      </c>
    </row>
    <row r="73" spans="1:8" ht="16.5" thickBot="1" x14ac:dyDescent="0.3">
      <c r="A73" s="7"/>
      <c r="B73" s="8" t="s">
        <v>7</v>
      </c>
      <c r="C73" s="43">
        <f>SUM(C71:C72)</f>
        <v>0</v>
      </c>
      <c r="D73" s="43">
        <f>SUM(D71:D72)</f>
        <v>0</v>
      </c>
      <c r="E73" s="43">
        <f>SUM(E71:E72)</f>
        <v>6606.87</v>
      </c>
      <c r="F73" s="43">
        <f>SUM(F71:F72)</f>
        <v>0</v>
      </c>
      <c r="G73" s="19" t="e">
        <f t="shared" si="23"/>
        <v>#DIV/0!</v>
      </c>
      <c r="H73" s="19">
        <f t="shared" si="24"/>
        <v>0</v>
      </c>
    </row>
    <row r="74" spans="1:8" ht="16.5" thickBot="1" x14ac:dyDescent="0.3">
      <c r="A74" s="47" t="s">
        <v>14</v>
      </c>
      <c r="B74" s="49"/>
      <c r="C74" s="49"/>
      <c r="D74" s="49"/>
      <c r="E74" s="49"/>
      <c r="F74" s="49"/>
      <c r="G74" s="49"/>
      <c r="H74" s="48"/>
    </row>
    <row r="75" spans="1:8" ht="32.25" thickBot="1" x14ac:dyDescent="0.3">
      <c r="A75" s="3" t="s">
        <v>3</v>
      </c>
      <c r="B75" s="4" t="s">
        <v>4</v>
      </c>
      <c r="C75" s="4" t="s">
        <v>5</v>
      </c>
      <c r="D75" s="4" t="s">
        <v>15</v>
      </c>
      <c r="E75" s="4" t="s">
        <v>16</v>
      </c>
      <c r="F75" s="4" t="s">
        <v>17</v>
      </c>
      <c r="G75" s="4" t="s">
        <v>20</v>
      </c>
      <c r="H75" s="4" t="s">
        <v>21</v>
      </c>
    </row>
    <row r="76" spans="1:8" ht="16.5" thickBot="1" x14ac:dyDescent="0.3">
      <c r="A76" s="5"/>
      <c r="B76" s="6">
        <v>1</v>
      </c>
      <c r="C76" s="6">
        <v>2</v>
      </c>
      <c r="D76" s="6">
        <v>3</v>
      </c>
      <c r="E76" s="6">
        <v>4</v>
      </c>
      <c r="F76" s="6">
        <v>5</v>
      </c>
      <c r="G76" s="6">
        <v>6</v>
      </c>
      <c r="H76" s="6">
        <v>7</v>
      </c>
    </row>
    <row r="77" spans="1:8" ht="16.5" thickBot="1" x14ac:dyDescent="0.3">
      <c r="A77" s="7"/>
      <c r="B77" s="8"/>
      <c r="C77" s="20">
        <v>0</v>
      </c>
      <c r="D77" s="20">
        <v>0</v>
      </c>
      <c r="E77" s="20">
        <v>0</v>
      </c>
      <c r="F77" s="20">
        <v>0</v>
      </c>
      <c r="G77" s="19" t="e">
        <f t="shared" ref="G77:G80" si="25">F77/D77*100</f>
        <v>#DIV/0!</v>
      </c>
      <c r="H77" s="19" t="e">
        <f t="shared" ref="H77:H80" si="26">F77/E77*100</f>
        <v>#DIV/0!</v>
      </c>
    </row>
    <row r="78" spans="1:8" ht="16.5" thickBot="1" x14ac:dyDescent="0.3">
      <c r="A78" s="7"/>
      <c r="B78" s="8"/>
      <c r="C78" s="20">
        <v>0</v>
      </c>
      <c r="D78" s="20">
        <v>0</v>
      </c>
      <c r="E78" s="20">
        <v>0</v>
      </c>
      <c r="F78" s="20">
        <v>0</v>
      </c>
      <c r="G78" s="19" t="e">
        <f t="shared" si="25"/>
        <v>#DIV/0!</v>
      </c>
      <c r="H78" s="19" t="e">
        <f t="shared" si="26"/>
        <v>#DIV/0!</v>
      </c>
    </row>
    <row r="79" spans="1:8" ht="16.5" thickBot="1" x14ac:dyDescent="0.3">
      <c r="A79" s="7"/>
      <c r="B79" s="8"/>
      <c r="C79" s="20">
        <v>0</v>
      </c>
      <c r="D79" s="20">
        <v>0</v>
      </c>
      <c r="E79" s="20">
        <v>0</v>
      </c>
      <c r="F79" s="20">
        <v>0</v>
      </c>
      <c r="G79" s="19" t="e">
        <f t="shared" si="25"/>
        <v>#DIV/0!</v>
      </c>
      <c r="H79" s="19" t="e">
        <f t="shared" si="26"/>
        <v>#DIV/0!</v>
      </c>
    </row>
    <row r="80" spans="1:8" ht="16.5" thickBot="1" x14ac:dyDescent="0.3">
      <c r="A80" s="7"/>
      <c r="B80" s="8" t="s">
        <v>7</v>
      </c>
      <c r="C80" s="28">
        <f>SUM(C77:C79)</f>
        <v>0</v>
      </c>
      <c r="D80" s="28">
        <f>SUM(D77:D79)</f>
        <v>0</v>
      </c>
      <c r="E80" s="28">
        <f>SUM(E77:E79)</f>
        <v>0</v>
      </c>
      <c r="F80" s="28">
        <f>SUM(F77:F79)</f>
        <v>0</v>
      </c>
      <c r="G80" s="19" t="e">
        <f t="shared" si="25"/>
        <v>#DIV/0!</v>
      </c>
      <c r="H80" s="19" t="e">
        <f t="shared" si="26"/>
        <v>#DIV/0!</v>
      </c>
    </row>
    <row r="81" spans="1:8" ht="16.5" thickBot="1" x14ac:dyDescent="0.3">
      <c r="A81" s="1"/>
      <c r="B81" s="12"/>
      <c r="C81" s="2"/>
      <c r="D81" s="2"/>
      <c r="E81" s="2"/>
      <c r="F81" s="2"/>
      <c r="G81" s="2"/>
      <c r="H81" s="8"/>
    </row>
    <row r="82" spans="1:8" ht="32.25" thickBot="1" x14ac:dyDescent="0.3">
      <c r="A82" s="47" t="s">
        <v>1</v>
      </c>
      <c r="B82" s="48"/>
      <c r="C82" s="22" t="s">
        <v>5</v>
      </c>
      <c r="D82" s="22" t="s">
        <v>15</v>
      </c>
      <c r="E82" s="22" t="s">
        <v>16</v>
      </c>
      <c r="F82" s="22" t="s">
        <v>17</v>
      </c>
      <c r="G82" s="22" t="s">
        <v>22</v>
      </c>
      <c r="H82" s="22" t="s">
        <v>22</v>
      </c>
    </row>
    <row r="83" spans="1:8" ht="16.5" thickBot="1" x14ac:dyDescent="0.3">
      <c r="A83" s="5"/>
      <c r="B83" s="6">
        <v>1</v>
      </c>
      <c r="C83" s="6">
        <v>2</v>
      </c>
      <c r="D83" s="6">
        <v>3</v>
      </c>
      <c r="E83" s="6">
        <v>4</v>
      </c>
      <c r="F83" s="6">
        <v>5</v>
      </c>
      <c r="G83" s="6">
        <v>6</v>
      </c>
      <c r="H83" s="6">
        <v>7</v>
      </c>
    </row>
    <row r="84" spans="1:8" ht="16.5" thickBot="1" x14ac:dyDescent="0.3">
      <c r="A84" s="13"/>
      <c r="B84" s="14" t="s">
        <v>7</v>
      </c>
      <c r="C84" s="32">
        <f>C91</f>
        <v>0</v>
      </c>
      <c r="D84" s="32">
        <f t="shared" ref="D84:F84" si="27">D91</f>
        <v>0</v>
      </c>
      <c r="E84" s="32">
        <f t="shared" si="27"/>
        <v>0</v>
      </c>
      <c r="F84" s="32">
        <f t="shared" si="27"/>
        <v>0</v>
      </c>
      <c r="G84" s="19" t="e">
        <f t="shared" ref="G84" si="28">F84/D84*100</f>
        <v>#DIV/0!</v>
      </c>
      <c r="H84" s="19" t="e">
        <f t="shared" ref="H84" si="29">F84/E84*100</f>
        <v>#DIV/0!</v>
      </c>
    </row>
    <row r="85" spans="1:8" ht="16.5" thickBot="1" x14ac:dyDescent="0.3">
      <c r="A85" s="47" t="s">
        <v>14</v>
      </c>
      <c r="B85" s="49"/>
      <c r="C85" s="49"/>
      <c r="D85" s="49"/>
      <c r="E85" s="49"/>
      <c r="F85" s="49"/>
      <c r="G85" s="49"/>
      <c r="H85" s="48"/>
    </row>
    <row r="86" spans="1:8" ht="32.25" thickBot="1" x14ac:dyDescent="0.3">
      <c r="A86" s="3" t="s">
        <v>3</v>
      </c>
      <c r="B86" s="4" t="s">
        <v>4</v>
      </c>
      <c r="C86" s="4" t="s">
        <v>5</v>
      </c>
      <c r="D86" s="4" t="s">
        <v>15</v>
      </c>
      <c r="E86" s="4" t="s">
        <v>16</v>
      </c>
      <c r="F86" s="4" t="s">
        <v>17</v>
      </c>
      <c r="G86" s="4" t="s">
        <v>20</v>
      </c>
      <c r="H86" s="4" t="s">
        <v>21</v>
      </c>
    </row>
    <row r="87" spans="1:8" ht="16.5" thickBot="1" x14ac:dyDescent="0.3">
      <c r="A87" s="5"/>
      <c r="B87" s="6">
        <v>1</v>
      </c>
      <c r="C87" s="6">
        <v>2</v>
      </c>
      <c r="D87" s="6">
        <v>3</v>
      </c>
      <c r="E87" s="6">
        <v>4</v>
      </c>
      <c r="F87" s="6">
        <v>5</v>
      </c>
      <c r="G87" s="6">
        <v>6</v>
      </c>
      <c r="H87" s="6">
        <v>7</v>
      </c>
    </row>
    <row r="88" spans="1:8" ht="16.5" thickBot="1" x14ac:dyDescent="0.3">
      <c r="A88" s="7"/>
      <c r="B88" s="8"/>
      <c r="C88" s="20">
        <v>0</v>
      </c>
      <c r="D88" s="20">
        <v>0</v>
      </c>
      <c r="E88" s="20">
        <v>0</v>
      </c>
      <c r="F88" s="20">
        <v>0</v>
      </c>
      <c r="G88" s="19" t="e">
        <f t="shared" ref="G88:G91" si="30">F88/D88*100</f>
        <v>#DIV/0!</v>
      </c>
      <c r="H88" s="19" t="e">
        <f t="shared" ref="H88:H91" si="31">F88/E88*100</f>
        <v>#DIV/0!</v>
      </c>
    </row>
    <row r="89" spans="1:8" ht="16.5" thickBot="1" x14ac:dyDescent="0.3">
      <c r="A89" s="7"/>
      <c r="B89" s="8"/>
      <c r="C89" s="20">
        <v>0</v>
      </c>
      <c r="D89" s="20">
        <v>0</v>
      </c>
      <c r="E89" s="20">
        <v>0</v>
      </c>
      <c r="F89" s="20">
        <v>0</v>
      </c>
      <c r="G89" s="19" t="e">
        <f t="shared" si="30"/>
        <v>#DIV/0!</v>
      </c>
      <c r="H89" s="19" t="e">
        <f t="shared" si="31"/>
        <v>#DIV/0!</v>
      </c>
    </row>
    <row r="90" spans="1:8" ht="16.5" thickBot="1" x14ac:dyDescent="0.3">
      <c r="A90" s="7"/>
      <c r="B90" s="8"/>
      <c r="C90" s="20">
        <v>0</v>
      </c>
      <c r="D90" s="20">
        <v>0</v>
      </c>
      <c r="E90" s="20">
        <v>0</v>
      </c>
      <c r="F90" s="20">
        <v>0</v>
      </c>
      <c r="G90" s="19" t="e">
        <f t="shared" si="30"/>
        <v>#DIV/0!</v>
      </c>
      <c r="H90" s="19" t="e">
        <f t="shared" si="31"/>
        <v>#DIV/0!</v>
      </c>
    </row>
    <row r="91" spans="1:8" ht="16.5" thickBot="1" x14ac:dyDescent="0.3">
      <c r="A91" s="7"/>
      <c r="B91" s="8" t="s">
        <v>7</v>
      </c>
      <c r="C91" s="28">
        <f>SUM(C88:C90)</f>
        <v>0</v>
      </c>
      <c r="D91" s="28">
        <f>SUM(D88:D90)</f>
        <v>0</v>
      </c>
      <c r="E91" s="28">
        <f>SUM(E88:E90)</f>
        <v>0</v>
      </c>
      <c r="F91" s="28">
        <f>SUM(F88:F90)</f>
        <v>0</v>
      </c>
      <c r="G91" s="19" t="e">
        <f t="shared" si="30"/>
        <v>#DIV/0!</v>
      </c>
      <c r="H91" s="19" t="e">
        <f t="shared" si="31"/>
        <v>#DIV/0!</v>
      </c>
    </row>
  </sheetData>
  <mergeCells count="15">
    <mergeCell ref="A82:B82"/>
    <mergeCell ref="A85:H85"/>
    <mergeCell ref="A17:H17"/>
    <mergeCell ref="A32:H32"/>
    <mergeCell ref="A45:H45"/>
    <mergeCell ref="A25:H25"/>
    <mergeCell ref="A62:H62"/>
    <mergeCell ref="A3:H3"/>
    <mergeCell ref="A4:B4"/>
    <mergeCell ref="A7:B7"/>
    <mergeCell ref="A10:H10"/>
    <mergeCell ref="A74:H74"/>
    <mergeCell ref="A40:H40"/>
    <mergeCell ref="A56:H56"/>
    <mergeCell ref="A68:H68"/>
  </mergeCells>
  <pageMargins left="0.25" right="0.25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77"/>
  <sheetViews>
    <sheetView tabSelected="1" workbookViewId="0">
      <selection activeCell="D26" sqref="D26"/>
    </sheetView>
  </sheetViews>
  <sheetFormatPr defaultRowHeight="15" x14ac:dyDescent="0.25"/>
  <cols>
    <col min="2" max="2" width="44.5703125" customWidth="1"/>
    <col min="3" max="3" width="16" customWidth="1"/>
    <col min="4" max="4" width="16.28515625" customWidth="1"/>
    <col min="5" max="5" width="15.5703125" customWidth="1"/>
    <col min="6" max="6" width="16.28515625" customWidth="1"/>
  </cols>
  <sheetData>
    <row r="1" spans="1:8" ht="15.75" x14ac:dyDescent="0.25">
      <c r="A1" s="15" t="s">
        <v>18</v>
      </c>
      <c r="B1" s="15"/>
      <c r="C1" s="16" t="s">
        <v>44</v>
      </c>
      <c r="D1" s="17"/>
      <c r="E1" s="17"/>
      <c r="F1" s="17"/>
      <c r="G1" s="17"/>
      <c r="H1" s="18"/>
    </row>
    <row r="2" spans="1:8" ht="15.75" thickBot="1" x14ac:dyDescent="0.3">
      <c r="C2" s="37"/>
      <c r="D2" s="37"/>
      <c r="E2" s="37"/>
    </row>
    <row r="3" spans="1:8" ht="16.5" thickBot="1" x14ac:dyDescent="0.3">
      <c r="A3" s="44" t="s">
        <v>13</v>
      </c>
      <c r="B3" s="45"/>
      <c r="C3" s="45"/>
      <c r="D3" s="45"/>
      <c r="E3" s="45"/>
      <c r="F3" s="45"/>
      <c r="G3" s="45"/>
      <c r="H3" s="46"/>
    </row>
    <row r="4" spans="1:8" ht="36.75" customHeight="1" thickBot="1" x14ac:dyDescent="0.3">
      <c r="A4" s="47" t="s">
        <v>19</v>
      </c>
      <c r="B4" s="48"/>
      <c r="C4" s="22" t="s">
        <v>5</v>
      </c>
      <c r="D4" s="22" t="s">
        <v>15</v>
      </c>
      <c r="E4" s="22" t="s">
        <v>16</v>
      </c>
      <c r="F4" s="22" t="s">
        <v>17</v>
      </c>
      <c r="G4" s="22" t="s">
        <v>20</v>
      </c>
      <c r="H4" s="22" t="s">
        <v>21</v>
      </c>
    </row>
    <row r="5" spans="1:8" ht="16.5" customHeight="1" thickBot="1" x14ac:dyDescent="0.3">
      <c r="A5" s="29"/>
      <c r="B5" s="30"/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</row>
    <row r="6" spans="1:8" ht="16.5" thickBot="1" x14ac:dyDescent="0.3">
      <c r="A6" s="9"/>
      <c r="B6" s="11" t="s">
        <v>7</v>
      </c>
      <c r="C6" s="38">
        <f>C9</f>
        <v>7713682.3099999996</v>
      </c>
      <c r="D6" s="38">
        <f t="shared" ref="D6:H6" si="0">D9</f>
        <v>8809615</v>
      </c>
      <c r="E6" s="38">
        <f t="shared" si="0"/>
        <v>8763563.0899999999</v>
      </c>
      <c r="F6" s="38">
        <f t="shared" si="0"/>
        <v>7849735.9499999993</v>
      </c>
      <c r="G6" s="38">
        <f t="shared" si="0"/>
        <v>89.104188435022408</v>
      </c>
      <c r="H6" s="38">
        <f t="shared" si="0"/>
        <v>89.5724247019713</v>
      </c>
    </row>
    <row r="7" spans="1:8" ht="37.5" customHeight="1" thickBot="1" x14ac:dyDescent="0.3">
      <c r="A7" s="47" t="s">
        <v>43</v>
      </c>
      <c r="B7" s="48"/>
      <c r="C7" s="22" t="s">
        <v>5</v>
      </c>
      <c r="D7" s="22" t="s">
        <v>15</v>
      </c>
      <c r="E7" s="22" t="s">
        <v>16</v>
      </c>
      <c r="F7" s="22" t="s">
        <v>17</v>
      </c>
      <c r="G7" s="22" t="s">
        <v>20</v>
      </c>
      <c r="H7" s="22" t="s">
        <v>21</v>
      </c>
    </row>
    <row r="8" spans="1:8" ht="16.5" customHeight="1" thickBot="1" x14ac:dyDescent="0.3">
      <c r="A8" s="29"/>
      <c r="B8" s="31"/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</row>
    <row r="9" spans="1:8" ht="16.5" thickBot="1" x14ac:dyDescent="0.3">
      <c r="A9" s="9"/>
      <c r="B9" s="10" t="s">
        <v>7</v>
      </c>
      <c r="C9" s="39">
        <f>C29+C49+C69+C89+C109+C129+C149+C169+C189+C209</f>
        <v>7713682.3099999996</v>
      </c>
      <c r="D9" s="39">
        <f>D29+D49+D69+D89+D109+D129+D149+D169+D189+D209</f>
        <v>8809615</v>
      </c>
      <c r="E9" s="39">
        <f>E29+E49+E69+E89+E109+E129+E149+E169+E189+E209</f>
        <v>8763563.0899999999</v>
      </c>
      <c r="F9" s="39">
        <f>F29+F49+F69+F89+F109+F129+F149+F169+F189+F209</f>
        <v>7849735.9499999993</v>
      </c>
      <c r="G9" s="19">
        <f t="shared" ref="G9" si="1">F9/D9*100</f>
        <v>89.104188435022408</v>
      </c>
      <c r="H9" s="19">
        <f t="shared" ref="H9" si="2">F9/E9*100</f>
        <v>89.5724247019713</v>
      </c>
    </row>
    <row r="10" spans="1:8" ht="16.5" thickBot="1" x14ac:dyDescent="0.3">
      <c r="A10" s="47" t="s">
        <v>2</v>
      </c>
      <c r="B10" s="49"/>
      <c r="C10" s="49"/>
      <c r="D10" s="49"/>
      <c r="E10" s="49"/>
      <c r="F10" s="49"/>
      <c r="G10" s="49"/>
      <c r="H10" s="48"/>
    </row>
    <row r="11" spans="1:8" ht="48.75" customHeight="1" thickBot="1" x14ac:dyDescent="0.3">
      <c r="A11" s="3" t="s">
        <v>3</v>
      </c>
      <c r="B11" s="4" t="s">
        <v>4</v>
      </c>
      <c r="C11" s="4" t="s">
        <v>5</v>
      </c>
      <c r="D11" s="4" t="s">
        <v>15</v>
      </c>
      <c r="E11" s="4" t="s">
        <v>16</v>
      </c>
      <c r="F11" s="4" t="s">
        <v>17</v>
      </c>
      <c r="G11" s="4" t="s">
        <v>20</v>
      </c>
      <c r="H11" s="4" t="s">
        <v>21</v>
      </c>
    </row>
    <row r="12" spans="1:8" ht="16.5" thickBot="1" x14ac:dyDescent="0.3">
      <c r="A12" s="33"/>
      <c r="B12" s="34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H12" s="6">
        <v>7</v>
      </c>
    </row>
    <row r="13" spans="1:8" ht="16.5" thickBot="1" x14ac:dyDescent="0.3">
      <c r="A13" s="1">
        <v>311</v>
      </c>
      <c r="B13" s="35" t="s">
        <v>29</v>
      </c>
      <c r="C13" s="40">
        <v>57034.67</v>
      </c>
      <c r="D13" s="40">
        <v>0</v>
      </c>
      <c r="E13" s="40">
        <v>60916.68</v>
      </c>
      <c r="F13" s="40">
        <v>59215.34</v>
      </c>
      <c r="G13" s="19" t="e">
        <f t="shared" ref="G13:G29" si="3">F13/D13*100</f>
        <v>#DIV/0!</v>
      </c>
      <c r="H13" s="19">
        <f t="shared" ref="H13:H29" si="4">F13/E13*100</f>
        <v>97.207103210483552</v>
      </c>
    </row>
    <row r="14" spans="1:8" ht="16.5" thickBot="1" x14ac:dyDescent="0.3">
      <c r="A14" s="1">
        <v>312</v>
      </c>
      <c r="B14" s="35" t="s">
        <v>30</v>
      </c>
      <c r="C14" s="40">
        <v>0</v>
      </c>
      <c r="D14" s="40">
        <v>0</v>
      </c>
      <c r="E14" s="40">
        <v>0</v>
      </c>
      <c r="F14" s="40">
        <v>0</v>
      </c>
      <c r="G14" s="19" t="e">
        <f t="shared" si="3"/>
        <v>#DIV/0!</v>
      </c>
      <c r="H14" s="19" t="e">
        <f t="shared" si="4"/>
        <v>#DIV/0!</v>
      </c>
    </row>
    <row r="15" spans="1:8" ht="16.5" thickBot="1" x14ac:dyDescent="0.3">
      <c r="A15" s="1">
        <v>313</v>
      </c>
      <c r="B15" s="35" t="s">
        <v>31</v>
      </c>
      <c r="C15" s="40">
        <v>0</v>
      </c>
      <c r="D15" s="40">
        <v>0</v>
      </c>
      <c r="E15" s="40">
        <v>0</v>
      </c>
      <c r="F15" s="40">
        <v>0</v>
      </c>
      <c r="G15" s="19" t="e">
        <f t="shared" si="3"/>
        <v>#DIV/0!</v>
      </c>
      <c r="H15" s="19" t="e">
        <f t="shared" si="4"/>
        <v>#DIV/0!</v>
      </c>
    </row>
    <row r="16" spans="1:8" ht="16.5" thickBot="1" x14ac:dyDescent="0.3">
      <c r="A16" s="1">
        <v>321</v>
      </c>
      <c r="B16" s="35" t="s">
        <v>32</v>
      </c>
      <c r="C16" s="40">
        <f>30545.32+241443.51+8893+875+3910+1501.2</f>
        <v>287168.03000000003</v>
      </c>
      <c r="D16" s="40">
        <f>50000+250000+6700</f>
        <v>306700</v>
      </c>
      <c r="E16" s="40">
        <f>10000+195000+2500+5129</f>
        <v>212629</v>
      </c>
      <c r="F16" s="40">
        <f>7014.83+181738.85+2645+4049+2473.5</f>
        <v>197921.18</v>
      </c>
      <c r="G16" s="19">
        <f t="shared" si="3"/>
        <v>64.532500815128785</v>
      </c>
      <c r="H16" s="19">
        <f t="shared" si="4"/>
        <v>93.082872044735183</v>
      </c>
    </row>
    <row r="17" spans="1:8" ht="16.5" thickBot="1" x14ac:dyDescent="0.3">
      <c r="A17" s="1">
        <v>322</v>
      </c>
      <c r="B17" s="35" t="s">
        <v>33</v>
      </c>
      <c r="C17" s="40">
        <f>25594.36+23671.57+27739.79+39620.03+51866.89+5524.15+18980.66+8120.35+928.58</f>
        <v>202046.38</v>
      </c>
      <c r="D17" s="40">
        <f>196565</f>
        <v>196565</v>
      </c>
      <c r="E17" s="40">
        <f>32000+25000+45000+33475.5+53000+3000+25000+3500+10000</f>
        <v>229975.5</v>
      </c>
      <c r="F17" s="40">
        <f>31508.03+26900.91+36311.5+31018.17+46823.38+2939.24+11167.89+3823.86+7532.18</f>
        <v>198025.15999999997</v>
      </c>
      <c r="G17" s="19">
        <f t="shared" si="3"/>
        <v>100.74283824689032</v>
      </c>
      <c r="H17" s="19">
        <f t="shared" si="4"/>
        <v>86.10706792680088</v>
      </c>
    </row>
    <row r="18" spans="1:8" ht="16.5" thickBot="1" x14ac:dyDescent="0.3">
      <c r="A18" s="1">
        <v>323</v>
      </c>
      <c r="B18" s="36" t="s">
        <v>34</v>
      </c>
      <c r="C18" s="40">
        <f>27089.06+3207.6+384+66101.47+288+13963.27+93762.36+7610+1790+5250+1760+3333.51</f>
        <v>224539.27000000002</v>
      </c>
      <c r="D18" s="40">
        <f>242500+145000</f>
        <v>387500</v>
      </c>
      <c r="E18" s="40">
        <f>24000+2500+1000+35000+500+20000+87000+9500+2587.5+10000+1000+500+145000</f>
        <v>338587.5</v>
      </c>
      <c r="F18" s="40">
        <f>25952.32+2562.17+1013.13+62451.44+230+18987.2+87521.95+9810+4700+9075+777.5+150</f>
        <v>223230.71</v>
      </c>
      <c r="G18" s="19">
        <f t="shared" si="3"/>
        <v>57.607925161290318</v>
      </c>
      <c r="H18" s="19">
        <f t="shared" si="4"/>
        <v>65.92999150884188</v>
      </c>
    </row>
    <row r="19" spans="1:8" ht="16.5" customHeight="1" thickBot="1" x14ac:dyDescent="0.3">
      <c r="A19" s="7">
        <v>324</v>
      </c>
      <c r="B19" s="36" t="s">
        <v>35</v>
      </c>
      <c r="C19" s="40">
        <v>0</v>
      </c>
      <c r="D19" s="40">
        <v>0</v>
      </c>
      <c r="E19" s="40">
        <v>0</v>
      </c>
      <c r="F19" s="40">
        <v>0</v>
      </c>
      <c r="G19" s="19" t="e">
        <f t="shared" si="3"/>
        <v>#DIV/0!</v>
      </c>
      <c r="H19" s="19" t="e">
        <f t="shared" si="4"/>
        <v>#DIV/0!</v>
      </c>
    </row>
    <row r="20" spans="1:8" ht="16.5" thickBot="1" x14ac:dyDescent="0.3">
      <c r="A20" s="7">
        <v>329</v>
      </c>
      <c r="B20" s="35" t="s">
        <v>36</v>
      </c>
      <c r="C20" s="40">
        <f>6480.62+2888.1+250+340+355.1+7450.6+1083.45</f>
        <v>18847.87</v>
      </c>
      <c r="D20" s="40">
        <v>10050</v>
      </c>
      <c r="E20" s="40">
        <f>3153+2000+50+300+11480</f>
        <v>16983</v>
      </c>
      <c r="F20" s="40">
        <f>3153+183.48+50+10560</f>
        <v>13946.48</v>
      </c>
      <c r="G20" s="19">
        <f t="shared" si="3"/>
        <v>138.77094527363184</v>
      </c>
      <c r="H20" s="19">
        <f t="shared" si="4"/>
        <v>82.120237884943776</v>
      </c>
    </row>
    <row r="21" spans="1:8" ht="16.5" thickBot="1" x14ac:dyDescent="0.3">
      <c r="A21" s="7">
        <v>343</v>
      </c>
      <c r="B21" s="35" t="s">
        <v>37</v>
      </c>
      <c r="C21" s="40">
        <f>4624.23+80</f>
        <v>4704.2299999999996</v>
      </c>
      <c r="D21" s="40">
        <v>4300</v>
      </c>
      <c r="E21" s="40">
        <f>4200+100</f>
        <v>4300</v>
      </c>
      <c r="F21" s="40">
        <f>4425.57+150</f>
        <v>4575.57</v>
      </c>
      <c r="G21" s="19">
        <f t="shared" si="3"/>
        <v>106.40860465116278</v>
      </c>
      <c r="H21" s="19">
        <f t="shared" si="4"/>
        <v>106.40860465116278</v>
      </c>
    </row>
    <row r="22" spans="1:8" ht="16.5" thickBot="1" x14ac:dyDescent="0.3">
      <c r="A22" s="7"/>
      <c r="B22" s="36"/>
      <c r="C22" s="40">
        <v>0</v>
      </c>
      <c r="D22" s="40">
        <v>0</v>
      </c>
      <c r="E22" s="40">
        <v>0</v>
      </c>
      <c r="F22" s="40">
        <v>0</v>
      </c>
      <c r="G22" s="19" t="e">
        <f t="shared" si="3"/>
        <v>#DIV/0!</v>
      </c>
      <c r="H22" s="19" t="e">
        <f t="shared" si="4"/>
        <v>#DIV/0!</v>
      </c>
    </row>
    <row r="23" spans="1:8" ht="16.5" thickBot="1" x14ac:dyDescent="0.3">
      <c r="A23" s="7">
        <v>421</v>
      </c>
      <c r="B23" s="35" t="s">
        <v>38</v>
      </c>
      <c r="C23" s="40">
        <v>115230.39</v>
      </c>
      <c r="D23" s="40">
        <v>0</v>
      </c>
      <c r="E23" s="40">
        <v>0</v>
      </c>
      <c r="F23" s="40">
        <v>0</v>
      </c>
      <c r="G23" s="19" t="e">
        <f t="shared" si="3"/>
        <v>#DIV/0!</v>
      </c>
      <c r="H23" s="19" t="e">
        <f t="shared" si="4"/>
        <v>#DIV/0!</v>
      </c>
    </row>
    <row r="24" spans="1:8" ht="16.5" thickBot="1" x14ac:dyDescent="0.3">
      <c r="A24" s="7">
        <v>422</v>
      </c>
      <c r="B24" s="35" t="s">
        <v>39</v>
      </c>
      <c r="C24" s="40">
        <v>58340.05</v>
      </c>
      <c r="D24" s="40">
        <v>148000</v>
      </c>
      <c r="E24" s="40">
        <f>48000+100000</f>
        <v>148000</v>
      </c>
      <c r="F24" s="40">
        <v>68221.399999999994</v>
      </c>
      <c r="G24" s="19">
        <f t="shared" si="3"/>
        <v>46.095540540540533</v>
      </c>
      <c r="H24" s="19">
        <f t="shared" si="4"/>
        <v>46.095540540540533</v>
      </c>
    </row>
    <row r="25" spans="1:8" ht="16.5" thickBot="1" x14ac:dyDescent="0.3">
      <c r="A25" s="7">
        <v>423</v>
      </c>
      <c r="B25" s="35" t="s">
        <v>40</v>
      </c>
      <c r="C25" s="40">
        <v>0</v>
      </c>
      <c r="D25" s="40">
        <v>0</v>
      </c>
      <c r="E25" s="40">
        <v>0</v>
      </c>
      <c r="F25" s="40">
        <v>0</v>
      </c>
      <c r="G25" s="19" t="e">
        <f t="shared" si="3"/>
        <v>#DIV/0!</v>
      </c>
      <c r="H25" s="19" t="e">
        <f t="shared" si="4"/>
        <v>#DIV/0!</v>
      </c>
    </row>
    <row r="26" spans="1:8" ht="32.25" thickBot="1" x14ac:dyDescent="0.3">
      <c r="A26" s="7">
        <v>424</v>
      </c>
      <c r="B26" s="36" t="s">
        <v>41</v>
      </c>
      <c r="C26" s="40">
        <v>1047</v>
      </c>
      <c r="D26" s="40">
        <v>1000</v>
      </c>
      <c r="E26" s="40">
        <v>2500</v>
      </c>
      <c r="F26" s="40">
        <v>2528</v>
      </c>
      <c r="G26" s="19">
        <f t="shared" si="3"/>
        <v>252.8</v>
      </c>
      <c r="H26" s="19">
        <f t="shared" si="4"/>
        <v>101.12</v>
      </c>
    </row>
    <row r="27" spans="1:8" ht="16.5" thickBot="1" x14ac:dyDescent="0.3">
      <c r="A27" s="7">
        <v>454</v>
      </c>
      <c r="B27" s="8"/>
      <c r="C27" s="40">
        <v>0</v>
      </c>
      <c r="D27" s="40">
        <v>0</v>
      </c>
      <c r="E27" s="40">
        <v>111287.5</v>
      </c>
      <c r="F27" s="40">
        <v>111287.5</v>
      </c>
      <c r="G27" s="19" t="e">
        <f t="shared" si="3"/>
        <v>#DIV/0!</v>
      </c>
      <c r="H27" s="19">
        <f t="shared" si="4"/>
        <v>100</v>
      </c>
    </row>
    <row r="28" spans="1:8" ht="16.5" thickBot="1" x14ac:dyDescent="0.3">
      <c r="A28" s="7">
        <v>9222</v>
      </c>
      <c r="B28" s="8" t="s">
        <v>42</v>
      </c>
      <c r="C28" s="40">
        <v>0</v>
      </c>
      <c r="D28" s="40">
        <v>0</v>
      </c>
      <c r="E28" s="40">
        <v>2083.3200000000002</v>
      </c>
      <c r="F28" s="40">
        <v>0</v>
      </c>
      <c r="G28" s="19" t="e">
        <f t="shared" si="3"/>
        <v>#DIV/0!</v>
      </c>
      <c r="H28" s="19">
        <f t="shared" si="4"/>
        <v>0</v>
      </c>
    </row>
    <row r="29" spans="1:8" ht="16.5" thickBot="1" x14ac:dyDescent="0.3">
      <c r="A29" s="7"/>
      <c r="B29" s="8" t="s">
        <v>7</v>
      </c>
      <c r="C29" s="41">
        <f>SUM(C13:C28)</f>
        <v>968957.89000000013</v>
      </c>
      <c r="D29" s="41">
        <f>SUM(D13:D28)</f>
        <v>1054115</v>
      </c>
      <c r="E29" s="41">
        <f>SUM(E13:E28)</f>
        <v>1127262.5</v>
      </c>
      <c r="F29" s="41">
        <f>SUM(F13:F28)</f>
        <v>878951.33999999985</v>
      </c>
      <c r="G29" s="19">
        <f t="shared" si="3"/>
        <v>83.38286999046592</v>
      </c>
      <c r="H29" s="19">
        <f t="shared" si="4"/>
        <v>77.972197247757279</v>
      </c>
    </row>
    <row r="30" spans="1:8" ht="16.5" customHeight="1" thickBot="1" x14ac:dyDescent="0.3">
      <c r="A30" s="47" t="s">
        <v>8</v>
      </c>
      <c r="B30" s="49"/>
      <c r="C30" s="49"/>
      <c r="D30" s="49"/>
      <c r="E30" s="49"/>
      <c r="F30" s="49"/>
      <c r="G30" s="49"/>
      <c r="H30" s="48"/>
    </row>
    <row r="31" spans="1:8" ht="47.25" customHeight="1" thickBot="1" x14ac:dyDescent="0.3">
      <c r="A31" s="3" t="s">
        <v>3</v>
      </c>
      <c r="B31" s="4" t="s">
        <v>4</v>
      </c>
      <c r="C31" s="4" t="s">
        <v>5</v>
      </c>
      <c r="D31" s="4" t="s">
        <v>15</v>
      </c>
      <c r="E31" s="4" t="s">
        <v>16</v>
      </c>
      <c r="F31" s="4" t="s">
        <v>17</v>
      </c>
      <c r="G31" s="4" t="s">
        <v>20</v>
      </c>
      <c r="H31" s="4" t="s">
        <v>21</v>
      </c>
    </row>
    <row r="32" spans="1:8" ht="16.5" thickBot="1" x14ac:dyDescent="0.3">
      <c r="A32" s="5"/>
      <c r="B32" s="6">
        <v>1</v>
      </c>
      <c r="C32" s="6">
        <v>2</v>
      </c>
      <c r="D32" s="6">
        <v>3</v>
      </c>
      <c r="E32" s="6">
        <v>4</v>
      </c>
      <c r="F32" s="6">
        <v>5</v>
      </c>
      <c r="G32" s="6">
        <v>6</v>
      </c>
      <c r="H32" s="6">
        <v>7</v>
      </c>
    </row>
    <row r="33" spans="1:8" ht="16.5" thickBot="1" x14ac:dyDescent="0.3">
      <c r="A33" s="1">
        <v>311</v>
      </c>
      <c r="B33" s="35" t="s">
        <v>29</v>
      </c>
      <c r="C33" s="40">
        <v>0</v>
      </c>
      <c r="D33" s="40">
        <v>0</v>
      </c>
      <c r="E33" s="40">
        <v>0</v>
      </c>
      <c r="F33" s="40">
        <v>0</v>
      </c>
      <c r="G33" s="19" t="e">
        <f t="shared" ref="G33:G49" si="5">F33/D33*100</f>
        <v>#DIV/0!</v>
      </c>
      <c r="H33" s="19" t="e">
        <f t="shared" ref="H33:H49" si="6">F33/E33*100</f>
        <v>#DIV/0!</v>
      </c>
    </row>
    <row r="34" spans="1:8" ht="16.5" thickBot="1" x14ac:dyDescent="0.3">
      <c r="A34" s="1">
        <v>312</v>
      </c>
      <c r="B34" s="35" t="s">
        <v>30</v>
      </c>
      <c r="C34" s="40">
        <v>0</v>
      </c>
      <c r="D34" s="40">
        <v>0</v>
      </c>
      <c r="E34" s="40">
        <v>0</v>
      </c>
      <c r="F34" s="40">
        <v>0</v>
      </c>
      <c r="G34" s="19" t="e">
        <f t="shared" si="5"/>
        <v>#DIV/0!</v>
      </c>
      <c r="H34" s="19" t="e">
        <f t="shared" si="6"/>
        <v>#DIV/0!</v>
      </c>
    </row>
    <row r="35" spans="1:8" ht="16.5" thickBot="1" x14ac:dyDescent="0.3">
      <c r="A35" s="1">
        <v>313</v>
      </c>
      <c r="B35" s="35" t="s">
        <v>31</v>
      </c>
      <c r="C35" s="40">
        <v>0</v>
      </c>
      <c r="D35" s="40">
        <v>0</v>
      </c>
      <c r="E35" s="40">
        <v>0</v>
      </c>
      <c r="F35" s="40">
        <v>0</v>
      </c>
      <c r="G35" s="19" t="e">
        <f t="shared" si="5"/>
        <v>#DIV/0!</v>
      </c>
      <c r="H35" s="19" t="e">
        <f t="shared" si="6"/>
        <v>#DIV/0!</v>
      </c>
    </row>
    <row r="36" spans="1:8" ht="16.5" thickBot="1" x14ac:dyDescent="0.3">
      <c r="A36" s="1">
        <v>321</v>
      </c>
      <c r="B36" s="35" t="s">
        <v>32</v>
      </c>
      <c r="C36" s="40">
        <v>6984</v>
      </c>
      <c r="D36" s="40">
        <v>15000</v>
      </c>
      <c r="E36" s="40">
        <v>1000</v>
      </c>
      <c r="F36" s="40">
        <v>0</v>
      </c>
      <c r="G36" s="19">
        <f t="shared" si="5"/>
        <v>0</v>
      </c>
      <c r="H36" s="19">
        <f t="shared" si="6"/>
        <v>0</v>
      </c>
    </row>
    <row r="37" spans="1:8" ht="16.5" customHeight="1" thickBot="1" x14ac:dyDescent="0.3">
      <c r="A37" s="1">
        <v>322</v>
      </c>
      <c r="B37" s="35" t="s">
        <v>33</v>
      </c>
      <c r="C37" s="40">
        <v>332.13</v>
      </c>
      <c r="D37" s="40">
        <v>22000</v>
      </c>
      <c r="E37" s="40">
        <f>3000+450+8482.05+2000</f>
        <v>13932.05</v>
      </c>
      <c r="F37" s="40">
        <f>450+7.18</f>
        <v>457.18</v>
      </c>
      <c r="G37" s="19">
        <f t="shared" si="5"/>
        <v>2.0780909090909092</v>
      </c>
      <c r="H37" s="19">
        <f t="shared" si="6"/>
        <v>3.281498415523918</v>
      </c>
    </row>
    <row r="38" spans="1:8" ht="16.5" customHeight="1" thickBot="1" x14ac:dyDescent="0.3">
      <c r="A38" s="1">
        <v>323</v>
      </c>
      <c r="B38" s="36" t="s">
        <v>34</v>
      </c>
      <c r="C38" s="40">
        <f>18944.96+531.65</f>
        <v>19476.61</v>
      </c>
      <c r="D38" s="40">
        <v>120500</v>
      </c>
      <c r="E38" s="40">
        <f>500+200+10000+1000+90000+1000+1003.51</f>
        <v>103703.51</v>
      </c>
      <c r="F38" s="40">
        <f>48369.99+1060.8+1003.51</f>
        <v>50434.3</v>
      </c>
      <c r="G38" s="19">
        <f t="shared" si="5"/>
        <v>41.854190871369298</v>
      </c>
      <c r="H38" s="19">
        <f t="shared" si="6"/>
        <v>48.633165839806196</v>
      </c>
    </row>
    <row r="39" spans="1:8" ht="16.5" customHeight="1" thickBot="1" x14ac:dyDescent="0.3">
      <c r="A39" s="7">
        <v>324</v>
      </c>
      <c r="B39" s="36" t="s">
        <v>35</v>
      </c>
      <c r="C39" s="40">
        <v>0</v>
      </c>
      <c r="D39" s="40">
        <v>0</v>
      </c>
      <c r="E39" s="40">
        <v>586</v>
      </c>
      <c r="F39" s="40">
        <v>586</v>
      </c>
      <c r="G39" s="19" t="e">
        <f t="shared" si="5"/>
        <v>#DIV/0!</v>
      </c>
      <c r="H39" s="19">
        <f t="shared" si="6"/>
        <v>100</v>
      </c>
    </row>
    <row r="40" spans="1:8" ht="16.5" thickBot="1" x14ac:dyDescent="0.3">
      <c r="A40" s="7">
        <v>329</v>
      </c>
      <c r="B40" s="35" t="s">
        <v>36</v>
      </c>
      <c r="C40" s="40">
        <v>5058.8900000000003</v>
      </c>
      <c r="D40" s="40">
        <v>13000</v>
      </c>
      <c r="E40" s="40">
        <f>4197.44+81+1000+500+10000</f>
        <v>15778.439999999999</v>
      </c>
      <c r="F40" s="40">
        <f>4197.44+81+872.94</f>
        <v>5151.3799999999992</v>
      </c>
      <c r="G40" s="19">
        <f t="shared" si="5"/>
        <v>39.625999999999998</v>
      </c>
      <c r="H40" s="19">
        <f t="shared" si="6"/>
        <v>32.648221243671742</v>
      </c>
    </row>
    <row r="41" spans="1:8" ht="16.5" thickBot="1" x14ac:dyDescent="0.3">
      <c r="A41" s="7">
        <v>343</v>
      </c>
      <c r="B41" s="35" t="s">
        <v>37</v>
      </c>
      <c r="C41" s="40">
        <v>0</v>
      </c>
      <c r="D41" s="40">
        <v>0</v>
      </c>
      <c r="E41" s="40">
        <v>2000</v>
      </c>
      <c r="F41" s="40">
        <v>1500</v>
      </c>
      <c r="G41" s="19" t="e">
        <f t="shared" si="5"/>
        <v>#DIV/0!</v>
      </c>
      <c r="H41" s="19">
        <f t="shared" si="6"/>
        <v>75</v>
      </c>
    </row>
    <row r="42" spans="1:8" ht="16.5" customHeight="1" thickBot="1" x14ac:dyDescent="0.3">
      <c r="A42" s="7"/>
      <c r="B42" s="36"/>
      <c r="C42" s="40">
        <v>0</v>
      </c>
      <c r="D42" s="40">
        <v>0</v>
      </c>
      <c r="E42" s="40">
        <v>0</v>
      </c>
      <c r="F42" s="40">
        <v>0</v>
      </c>
      <c r="G42" s="19" t="e">
        <f t="shared" si="5"/>
        <v>#DIV/0!</v>
      </c>
      <c r="H42" s="19" t="e">
        <f t="shared" si="6"/>
        <v>#DIV/0!</v>
      </c>
    </row>
    <row r="43" spans="1:8" ht="16.5" thickBot="1" x14ac:dyDescent="0.3">
      <c r="A43" s="7">
        <v>421</v>
      </c>
      <c r="B43" s="35" t="s">
        <v>38</v>
      </c>
      <c r="C43" s="40">
        <v>0</v>
      </c>
      <c r="D43" s="40">
        <v>0</v>
      </c>
      <c r="E43" s="40">
        <v>0</v>
      </c>
      <c r="F43" s="40">
        <v>0</v>
      </c>
      <c r="G43" s="19" t="e">
        <f t="shared" si="5"/>
        <v>#DIV/0!</v>
      </c>
      <c r="H43" s="19" t="e">
        <f t="shared" si="6"/>
        <v>#DIV/0!</v>
      </c>
    </row>
    <row r="44" spans="1:8" ht="16.5" thickBot="1" x14ac:dyDescent="0.3">
      <c r="A44" s="7">
        <v>422</v>
      </c>
      <c r="B44" s="35" t="s">
        <v>39</v>
      </c>
      <c r="C44" s="40">
        <v>1909.15</v>
      </c>
      <c r="D44" s="40">
        <v>40000</v>
      </c>
      <c r="E44" s="40">
        <v>35000</v>
      </c>
      <c r="F44" s="40">
        <f>5284.97+707.85</f>
        <v>5992.8200000000006</v>
      </c>
      <c r="G44" s="19">
        <f t="shared" si="5"/>
        <v>14.982050000000003</v>
      </c>
      <c r="H44" s="19">
        <f t="shared" si="6"/>
        <v>17.122342857142858</v>
      </c>
    </row>
    <row r="45" spans="1:8" ht="16.5" thickBot="1" x14ac:dyDescent="0.3">
      <c r="A45" s="7">
        <v>423</v>
      </c>
      <c r="B45" s="35" t="s">
        <v>40</v>
      </c>
      <c r="C45" s="40">
        <v>0</v>
      </c>
      <c r="D45" s="40">
        <v>0</v>
      </c>
      <c r="E45" s="40">
        <v>0</v>
      </c>
      <c r="F45" s="40">
        <v>0</v>
      </c>
      <c r="G45" s="19" t="e">
        <f t="shared" si="5"/>
        <v>#DIV/0!</v>
      </c>
      <c r="H45" s="19" t="e">
        <f t="shared" si="6"/>
        <v>#DIV/0!</v>
      </c>
    </row>
    <row r="46" spans="1:8" ht="32.25" thickBot="1" x14ac:dyDescent="0.3">
      <c r="A46" s="7">
        <v>424</v>
      </c>
      <c r="B46" s="36" t="s">
        <v>41</v>
      </c>
      <c r="C46" s="40">
        <v>848.47</v>
      </c>
      <c r="D46" s="40">
        <v>5000</v>
      </c>
      <c r="E46" s="40">
        <v>1000</v>
      </c>
      <c r="F46" s="40">
        <v>155.83000000000001</v>
      </c>
      <c r="G46" s="19">
        <f t="shared" si="5"/>
        <v>3.1166000000000005</v>
      </c>
      <c r="H46" s="19">
        <f t="shared" si="6"/>
        <v>15.583000000000002</v>
      </c>
    </row>
    <row r="47" spans="1:8" ht="18" customHeight="1" thickBot="1" x14ac:dyDescent="0.3">
      <c r="A47" s="7"/>
      <c r="B47" s="8"/>
      <c r="C47" s="40">
        <v>0</v>
      </c>
      <c r="D47" s="40">
        <v>0</v>
      </c>
      <c r="E47" s="40">
        <v>0</v>
      </c>
      <c r="F47" s="40">
        <v>0</v>
      </c>
      <c r="G47" s="19" t="e">
        <f t="shared" si="5"/>
        <v>#DIV/0!</v>
      </c>
      <c r="H47" s="19" t="e">
        <f t="shared" si="6"/>
        <v>#DIV/0!</v>
      </c>
    </row>
    <row r="48" spans="1:8" ht="16.5" thickBot="1" x14ac:dyDescent="0.3">
      <c r="A48" s="7"/>
      <c r="B48" s="8"/>
      <c r="C48" s="40">
        <v>0</v>
      </c>
      <c r="D48" s="40">
        <v>0</v>
      </c>
      <c r="E48" s="40">
        <v>0</v>
      </c>
      <c r="F48" s="40">
        <v>0</v>
      </c>
      <c r="G48" s="19" t="e">
        <f t="shared" si="5"/>
        <v>#DIV/0!</v>
      </c>
      <c r="H48" s="19" t="e">
        <f t="shared" si="6"/>
        <v>#DIV/0!</v>
      </c>
    </row>
    <row r="49" spans="1:8" ht="16.5" thickBot="1" x14ac:dyDescent="0.3">
      <c r="A49" s="7"/>
      <c r="B49" s="8" t="s">
        <v>7</v>
      </c>
      <c r="C49" s="41">
        <f>SUM(C33:C48)</f>
        <v>34609.25</v>
      </c>
      <c r="D49" s="41">
        <f>SUM(D33:D48)</f>
        <v>215500</v>
      </c>
      <c r="E49" s="41">
        <f>SUM(E33:E48)</f>
        <v>173000</v>
      </c>
      <c r="F49" s="41">
        <f>SUM(F33:F48)</f>
        <v>64277.51</v>
      </c>
      <c r="G49" s="19">
        <f t="shared" si="5"/>
        <v>29.827150812064968</v>
      </c>
      <c r="H49" s="19">
        <f t="shared" si="6"/>
        <v>37.154630057803466</v>
      </c>
    </row>
    <row r="50" spans="1:8" ht="16.5" thickBot="1" x14ac:dyDescent="0.3">
      <c r="A50" s="47" t="s">
        <v>27</v>
      </c>
      <c r="B50" s="49"/>
      <c r="C50" s="49"/>
      <c r="D50" s="49"/>
      <c r="E50" s="49"/>
      <c r="F50" s="49"/>
      <c r="G50" s="49"/>
      <c r="H50" s="48"/>
    </row>
    <row r="51" spans="1:8" ht="32.25" thickBot="1" x14ac:dyDescent="0.3">
      <c r="A51" s="3" t="s">
        <v>3</v>
      </c>
      <c r="B51" s="4" t="s">
        <v>4</v>
      </c>
      <c r="C51" s="4" t="s">
        <v>5</v>
      </c>
      <c r="D51" s="4" t="s">
        <v>15</v>
      </c>
      <c r="E51" s="4" t="s">
        <v>16</v>
      </c>
      <c r="F51" s="4" t="s">
        <v>17</v>
      </c>
      <c r="G51" s="4" t="s">
        <v>20</v>
      </c>
      <c r="H51" s="4" t="s">
        <v>21</v>
      </c>
    </row>
    <row r="52" spans="1:8" ht="16.5" thickBot="1" x14ac:dyDescent="0.3">
      <c r="A52" s="5"/>
      <c r="B52" s="6">
        <v>1</v>
      </c>
      <c r="C52" s="6">
        <v>2</v>
      </c>
      <c r="D52" s="6">
        <v>3</v>
      </c>
      <c r="E52" s="6">
        <v>4</v>
      </c>
      <c r="F52" s="6">
        <v>5</v>
      </c>
      <c r="G52" s="6">
        <v>6</v>
      </c>
      <c r="H52" s="6">
        <v>7</v>
      </c>
    </row>
    <row r="53" spans="1:8" ht="16.5" thickBot="1" x14ac:dyDescent="0.3">
      <c r="A53" s="1"/>
      <c r="B53" s="35"/>
      <c r="C53" s="40">
        <v>0</v>
      </c>
      <c r="D53" s="40">
        <v>0</v>
      </c>
      <c r="E53" s="40">
        <v>0</v>
      </c>
      <c r="F53" s="40">
        <v>0</v>
      </c>
      <c r="G53" s="19" t="e">
        <f t="shared" ref="G53:G69" si="7">F53/D53*100</f>
        <v>#DIV/0!</v>
      </c>
      <c r="H53" s="19" t="e">
        <f t="shared" ref="H53:H69" si="8">F53/E53*100</f>
        <v>#DIV/0!</v>
      </c>
    </row>
    <row r="54" spans="1:8" ht="16.5" thickBot="1" x14ac:dyDescent="0.3">
      <c r="A54" s="1"/>
      <c r="B54" s="35"/>
      <c r="C54" s="40">
        <v>0</v>
      </c>
      <c r="D54" s="40">
        <v>0</v>
      </c>
      <c r="E54" s="40">
        <v>0</v>
      </c>
      <c r="F54" s="40">
        <v>0</v>
      </c>
      <c r="G54" s="19" t="e">
        <f t="shared" si="7"/>
        <v>#DIV/0!</v>
      </c>
      <c r="H54" s="19" t="e">
        <f t="shared" si="8"/>
        <v>#DIV/0!</v>
      </c>
    </row>
    <row r="55" spans="1:8" ht="16.5" thickBot="1" x14ac:dyDescent="0.3">
      <c r="A55" s="1"/>
      <c r="B55" s="35"/>
      <c r="C55" s="40">
        <v>0</v>
      </c>
      <c r="D55" s="40">
        <v>0</v>
      </c>
      <c r="E55" s="40">
        <v>0</v>
      </c>
      <c r="F55" s="40">
        <v>0</v>
      </c>
      <c r="G55" s="19" t="e">
        <f t="shared" si="7"/>
        <v>#DIV/0!</v>
      </c>
      <c r="H55" s="19" t="e">
        <f t="shared" si="8"/>
        <v>#DIV/0!</v>
      </c>
    </row>
    <row r="56" spans="1:8" ht="16.5" customHeight="1" thickBot="1" x14ac:dyDescent="0.3">
      <c r="A56" s="1"/>
      <c r="B56" s="35"/>
      <c r="C56" s="40">
        <v>0</v>
      </c>
      <c r="D56" s="40">
        <v>0</v>
      </c>
      <c r="E56" s="40">
        <v>0</v>
      </c>
      <c r="F56" s="40">
        <v>0</v>
      </c>
      <c r="G56" s="19" t="e">
        <f t="shared" si="7"/>
        <v>#DIV/0!</v>
      </c>
      <c r="H56" s="19" t="e">
        <f t="shared" si="8"/>
        <v>#DIV/0!</v>
      </c>
    </row>
    <row r="57" spans="1:8" ht="16.5" customHeight="1" thickBot="1" x14ac:dyDescent="0.3">
      <c r="A57" s="1"/>
      <c r="B57" s="35"/>
      <c r="C57" s="40">
        <v>0</v>
      </c>
      <c r="D57" s="40">
        <v>0</v>
      </c>
      <c r="E57" s="40">
        <v>0</v>
      </c>
      <c r="F57" s="40">
        <v>0</v>
      </c>
      <c r="G57" s="19" t="e">
        <f t="shared" si="7"/>
        <v>#DIV/0!</v>
      </c>
      <c r="H57" s="19" t="e">
        <f t="shared" si="8"/>
        <v>#DIV/0!</v>
      </c>
    </row>
    <row r="58" spans="1:8" ht="16.5" thickBot="1" x14ac:dyDescent="0.3">
      <c r="A58" s="1"/>
      <c r="B58" s="36"/>
      <c r="C58" s="40">
        <v>0</v>
      </c>
      <c r="D58" s="40">
        <v>0</v>
      </c>
      <c r="E58" s="40">
        <v>0</v>
      </c>
      <c r="F58" s="40">
        <v>0</v>
      </c>
      <c r="G58" s="19" t="e">
        <f t="shared" si="7"/>
        <v>#DIV/0!</v>
      </c>
      <c r="H58" s="19" t="e">
        <f t="shared" si="8"/>
        <v>#DIV/0!</v>
      </c>
    </row>
    <row r="59" spans="1:8" ht="16.5" thickBot="1" x14ac:dyDescent="0.3">
      <c r="A59" s="7"/>
      <c r="B59" s="36"/>
      <c r="C59" s="40">
        <v>0</v>
      </c>
      <c r="D59" s="40">
        <v>0</v>
      </c>
      <c r="E59" s="40">
        <v>0</v>
      </c>
      <c r="F59" s="40">
        <v>0</v>
      </c>
      <c r="G59" s="19" t="e">
        <f t="shared" si="7"/>
        <v>#DIV/0!</v>
      </c>
      <c r="H59" s="19" t="e">
        <f t="shared" si="8"/>
        <v>#DIV/0!</v>
      </c>
    </row>
    <row r="60" spans="1:8" ht="16.5" thickBot="1" x14ac:dyDescent="0.3">
      <c r="A60" s="7"/>
      <c r="B60" s="35"/>
      <c r="C60" s="40">
        <v>0</v>
      </c>
      <c r="D60" s="40">
        <v>0</v>
      </c>
      <c r="E60" s="40">
        <v>0</v>
      </c>
      <c r="F60" s="40">
        <v>0</v>
      </c>
      <c r="G60" s="19" t="e">
        <f t="shared" si="7"/>
        <v>#DIV/0!</v>
      </c>
      <c r="H60" s="19" t="e">
        <f t="shared" si="8"/>
        <v>#DIV/0!</v>
      </c>
    </row>
    <row r="61" spans="1:8" ht="16.5" thickBot="1" x14ac:dyDescent="0.3">
      <c r="A61" s="7"/>
      <c r="B61" s="35"/>
      <c r="C61" s="40">
        <v>0</v>
      </c>
      <c r="D61" s="40">
        <v>0</v>
      </c>
      <c r="E61" s="40">
        <v>0</v>
      </c>
      <c r="F61" s="40">
        <v>0</v>
      </c>
      <c r="G61" s="19" t="e">
        <f t="shared" si="7"/>
        <v>#DIV/0!</v>
      </c>
      <c r="H61" s="19" t="e">
        <f t="shared" si="8"/>
        <v>#DIV/0!</v>
      </c>
    </row>
    <row r="62" spans="1:8" ht="16.5" customHeight="1" thickBot="1" x14ac:dyDescent="0.3">
      <c r="A62" s="7"/>
      <c r="B62" s="36"/>
      <c r="C62" s="40">
        <v>0</v>
      </c>
      <c r="D62" s="40">
        <v>0</v>
      </c>
      <c r="E62" s="40">
        <v>0</v>
      </c>
      <c r="F62" s="40">
        <v>0</v>
      </c>
      <c r="G62" s="19" t="e">
        <f t="shared" si="7"/>
        <v>#DIV/0!</v>
      </c>
      <c r="H62" s="19" t="e">
        <f t="shared" si="8"/>
        <v>#DIV/0!</v>
      </c>
    </row>
    <row r="63" spans="1:8" ht="16.5" thickBot="1" x14ac:dyDescent="0.3">
      <c r="A63" s="7"/>
      <c r="B63" s="35"/>
      <c r="C63" s="40">
        <v>0</v>
      </c>
      <c r="D63" s="40">
        <v>0</v>
      </c>
      <c r="E63" s="40">
        <v>0</v>
      </c>
      <c r="F63" s="40">
        <v>0</v>
      </c>
      <c r="G63" s="19" t="e">
        <f t="shared" si="7"/>
        <v>#DIV/0!</v>
      </c>
      <c r="H63" s="19" t="e">
        <f t="shared" si="8"/>
        <v>#DIV/0!</v>
      </c>
    </row>
    <row r="64" spans="1:8" ht="16.5" thickBot="1" x14ac:dyDescent="0.3">
      <c r="A64" s="7"/>
      <c r="B64" s="35"/>
      <c r="C64" s="40">
        <v>0</v>
      </c>
      <c r="D64" s="40">
        <v>0</v>
      </c>
      <c r="E64" s="40">
        <v>0</v>
      </c>
      <c r="F64" s="40">
        <v>0</v>
      </c>
      <c r="G64" s="19" t="e">
        <f t="shared" si="7"/>
        <v>#DIV/0!</v>
      </c>
      <c r="H64" s="19" t="e">
        <f t="shared" si="8"/>
        <v>#DIV/0!</v>
      </c>
    </row>
    <row r="65" spans="1:8" ht="16.5" thickBot="1" x14ac:dyDescent="0.3">
      <c r="A65" s="7"/>
      <c r="B65" s="35"/>
      <c r="C65" s="40">
        <v>0</v>
      </c>
      <c r="D65" s="40">
        <v>0</v>
      </c>
      <c r="E65" s="40">
        <v>0</v>
      </c>
      <c r="F65" s="40">
        <v>0</v>
      </c>
      <c r="G65" s="19" t="e">
        <f t="shared" si="7"/>
        <v>#DIV/0!</v>
      </c>
      <c r="H65" s="19" t="e">
        <f t="shared" si="8"/>
        <v>#DIV/0!</v>
      </c>
    </row>
    <row r="66" spans="1:8" ht="16.5" thickBot="1" x14ac:dyDescent="0.3">
      <c r="A66" s="7"/>
      <c r="B66" s="36"/>
      <c r="C66" s="40">
        <v>0</v>
      </c>
      <c r="D66" s="40">
        <v>0</v>
      </c>
      <c r="E66" s="40">
        <v>0</v>
      </c>
      <c r="F66" s="40">
        <v>0</v>
      </c>
      <c r="G66" s="19" t="e">
        <f t="shared" si="7"/>
        <v>#DIV/0!</v>
      </c>
      <c r="H66" s="19" t="e">
        <f t="shared" si="8"/>
        <v>#DIV/0!</v>
      </c>
    </row>
    <row r="67" spans="1:8" ht="16.5" thickBot="1" x14ac:dyDescent="0.3">
      <c r="A67" s="7"/>
      <c r="B67" s="8"/>
      <c r="C67" s="40">
        <v>0</v>
      </c>
      <c r="D67" s="40">
        <v>0</v>
      </c>
      <c r="E67" s="40">
        <v>0</v>
      </c>
      <c r="F67" s="40">
        <v>0</v>
      </c>
      <c r="G67" s="19" t="e">
        <f t="shared" si="7"/>
        <v>#DIV/0!</v>
      </c>
      <c r="H67" s="19" t="e">
        <f t="shared" si="8"/>
        <v>#DIV/0!</v>
      </c>
    </row>
    <row r="68" spans="1:8" ht="16.5" customHeight="1" thickBot="1" x14ac:dyDescent="0.3">
      <c r="A68" s="7"/>
      <c r="B68" s="8"/>
      <c r="C68" s="40">
        <v>0</v>
      </c>
      <c r="D68" s="40">
        <v>0</v>
      </c>
      <c r="E68" s="40">
        <v>0</v>
      </c>
      <c r="F68" s="40">
        <v>0</v>
      </c>
      <c r="G68" s="19" t="e">
        <f t="shared" si="7"/>
        <v>#DIV/0!</v>
      </c>
      <c r="H68" s="19" t="e">
        <f t="shared" si="8"/>
        <v>#DIV/0!</v>
      </c>
    </row>
    <row r="69" spans="1:8" ht="16.5" thickBot="1" x14ac:dyDescent="0.3">
      <c r="A69" s="7"/>
      <c r="B69" s="8" t="s">
        <v>7</v>
      </c>
      <c r="C69" s="41">
        <f>SUM(C53:C68)</f>
        <v>0</v>
      </c>
      <c r="D69" s="41">
        <f>SUM(D53:D68)</f>
        <v>0</v>
      </c>
      <c r="E69" s="41">
        <f>SUM(E53:E68)</f>
        <v>0</v>
      </c>
      <c r="F69" s="41">
        <f>SUM(F53:F68)</f>
        <v>0</v>
      </c>
      <c r="G69" s="19" t="e">
        <f t="shared" si="7"/>
        <v>#DIV/0!</v>
      </c>
      <c r="H69" s="19" t="e">
        <f t="shared" si="8"/>
        <v>#DIV/0!</v>
      </c>
    </row>
    <row r="70" spans="1:8" ht="16.5" customHeight="1" thickBot="1" x14ac:dyDescent="0.3">
      <c r="A70" s="47" t="s">
        <v>9</v>
      </c>
      <c r="B70" s="49"/>
      <c r="C70" s="49"/>
      <c r="D70" s="49"/>
      <c r="E70" s="49"/>
      <c r="F70" s="49"/>
      <c r="G70" s="49"/>
      <c r="H70" s="48"/>
    </row>
    <row r="71" spans="1:8" ht="32.25" thickBot="1" x14ac:dyDescent="0.3">
      <c r="A71" s="3" t="s">
        <v>3</v>
      </c>
      <c r="B71" s="4" t="s">
        <v>4</v>
      </c>
      <c r="C71" s="4" t="s">
        <v>5</v>
      </c>
      <c r="D71" s="4" t="s">
        <v>15</v>
      </c>
      <c r="E71" s="4" t="s">
        <v>16</v>
      </c>
      <c r="F71" s="4" t="s">
        <v>17</v>
      </c>
      <c r="G71" s="4" t="s">
        <v>20</v>
      </c>
      <c r="H71" s="4" t="s">
        <v>21</v>
      </c>
    </row>
    <row r="72" spans="1:8" ht="16.5" thickBot="1" x14ac:dyDescent="0.3">
      <c r="A72" s="5"/>
      <c r="B72" s="6">
        <v>1</v>
      </c>
      <c r="C72" s="6">
        <v>2</v>
      </c>
      <c r="D72" s="6">
        <v>3</v>
      </c>
      <c r="E72" s="6">
        <v>4</v>
      </c>
      <c r="F72" s="6">
        <v>5</v>
      </c>
      <c r="G72" s="6">
        <v>6</v>
      </c>
      <c r="H72" s="6">
        <v>7</v>
      </c>
    </row>
    <row r="73" spans="1:8" ht="16.5" customHeight="1" thickBot="1" x14ac:dyDescent="0.3">
      <c r="A73" s="7">
        <v>311</v>
      </c>
      <c r="B73" s="8" t="s">
        <v>29</v>
      </c>
      <c r="C73" s="40">
        <v>0</v>
      </c>
      <c r="D73" s="40">
        <v>0</v>
      </c>
      <c r="E73" s="40">
        <v>0</v>
      </c>
      <c r="F73" s="40">
        <v>0</v>
      </c>
      <c r="G73" s="19" t="e">
        <f t="shared" ref="G73:G89" si="9">F73/D73*100</f>
        <v>#DIV/0!</v>
      </c>
      <c r="H73" s="19" t="e">
        <f t="shared" ref="H73:H89" si="10">F73/E73*100</f>
        <v>#DIV/0!</v>
      </c>
    </row>
    <row r="74" spans="1:8" ht="16.5" thickBot="1" x14ac:dyDescent="0.3">
      <c r="A74" s="7">
        <v>312</v>
      </c>
      <c r="B74" s="8" t="s">
        <v>30</v>
      </c>
      <c r="C74" s="40">
        <v>0</v>
      </c>
      <c r="D74" s="40">
        <v>0</v>
      </c>
      <c r="E74" s="40">
        <v>0</v>
      </c>
      <c r="F74" s="40">
        <v>0</v>
      </c>
      <c r="G74" s="19" t="e">
        <f t="shared" si="9"/>
        <v>#DIV/0!</v>
      </c>
      <c r="H74" s="19" t="e">
        <f t="shared" si="10"/>
        <v>#DIV/0!</v>
      </c>
    </row>
    <row r="75" spans="1:8" ht="16.5" thickBot="1" x14ac:dyDescent="0.3">
      <c r="A75" s="7">
        <v>313</v>
      </c>
      <c r="B75" s="8" t="s">
        <v>31</v>
      </c>
      <c r="C75" s="40">
        <v>0</v>
      </c>
      <c r="D75" s="40">
        <v>0</v>
      </c>
      <c r="E75" s="40">
        <v>0</v>
      </c>
      <c r="F75" s="40">
        <v>0</v>
      </c>
      <c r="G75" s="19" t="e">
        <f t="shared" si="9"/>
        <v>#DIV/0!</v>
      </c>
      <c r="H75" s="19" t="e">
        <f t="shared" si="10"/>
        <v>#DIV/0!</v>
      </c>
    </row>
    <row r="76" spans="1:8" ht="16.5" thickBot="1" x14ac:dyDescent="0.3">
      <c r="A76" s="7">
        <v>321</v>
      </c>
      <c r="B76" s="8" t="s">
        <v>32</v>
      </c>
      <c r="C76" s="40">
        <v>203</v>
      </c>
      <c r="D76" s="40">
        <v>3000</v>
      </c>
      <c r="E76" s="40">
        <v>0</v>
      </c>
      <c r="F76" s="40">
        <v>0</v>
      </c>
      <c r="G76" s="19">
        <f t="shared" si="9"/>
        <v>0</v>
      </c>
      <c r="H76" s="19" t="e">
        <f t="shared" si="10"/>
        <v>#DIV/0!</v>
      </c>
    </row>
    <row r="77" spans="1:8" ht="16.5" thickBot="1" x14ac:dyDescent="0.3">
      <c r="A77" s="7">
        <v>322</v>
      </c>
      <c r="B77" s="8" t="s">
        <v>33</v>
      </c>
      <c r="C77" s="40"/>
      <c r="D77" s="40">
        <v>5000</v>
      </c>
      <c r="E77" s="40">
        <v>680</v>
      </c>
      <c r="F77" s="40">
        <v>680</v>
      </c>
      <c r="G77" s="19">
        <f t="shared" si="9"/>
        <v>13.600000000000001</v>
      </c>
      <c r="H77" s="19">
        <f t="shared" si="10"/>
        <v>100</v>
      </c>
    </row>
    <row r="78" spans="1:8" ht="16.5" thickBot="1" x14ac:dyDescent="0.3">
      <c r="A78" s="7">
        <v>323</v>
      </c>
      <c r="B78" s="8" t="s">
        <v>34</v>
      </c>
      <c r="C78" s="40">
        <v>40110</v>
      </c>
      <c r="D78" s="40">
        <v>32000</v>
      </c>
      <c r="E78" s="40">
        <v>0</v>
      </c>
      <c r="F78" s="40">
        <v>2359</v>
      </c>
      <c r="G78" s="19">
        <f t="shared" si="9"/>
        <v>7.3718750000000002</v>
      </c>
      <c r="H78" s="19" t="e">
        <f t="shared" si="10"/>
        <v>#DIV/0!</v>
      </c>
    </row>
    <row r="79" spans="1:8" ht="32.25" thickBot="1" x14ac:dyDescent="0.3">
      <c r="A79" s="7">
        <v>324</v>
      </c>
      <c r="B79" s="8" t="s">
        <v>35</v>
      </c>
      <c r="C79" s="40">
        <v>4760.8</v>
      </c>
      <c r="D79" s="40">
        <v>10000</v>
      </c>
      <c r="E79" s="40">
        <v>0</v>
      </c>
      <c r="F79" s="40">
        <v>0</v>
      </c>
      <c r="G79" s="19">
        <f t="shared" si="9"/>
        <v>0</v>
      </c>
      <c r="H79" s="19" t="e">
        <f t="shared" si="10"/>
        <v>#DIV/0!</v>
      </c>
    </row>
    <row r="80" spans="1:8" ht="16.5" thickBot="1" x14ac:dyDescent="0.3">
      <c r="A80" s="7">
        <v>329</v>
      </c>
      <c r="B80" s="8" t="s">
        <v>36</v>
      </c>
      <c r="C80" s="40">
        <v>32663</v>
      </c>
      <c r="D80" s="40">
        <v>35000</v>
      </c>
      <c r="E80" s="40">
        <v>0</v>
      </c>
      <c r="F80" s="40">
        <v>0</v>
      </c>
      <c r="G80" s="19">
        <f t="shared" si="9"/>
        <v>0</v>
      </c>
      <c r="H80" s="19" t="e">
        <f t="shared" si="10"/>
        <v>#DIV/0!</v>
      </c>
    </row>
    <row r="81" spans="1:8" ht="16.5" thickBot="1" x14ac:dyDescent="0.3">
      <c r="A81" s="7">
        <v>343</v>
      </c>
      <c r="B81" s="8" t="s">
        <v>37</v>
      </c>
      <c r="C81" s="40">
        <v>0</v>
      </c>
      <c r="D81" s="40">
        <v>0</v>
      </c>
      <c r="E81" s="40">
        <v>22820</v>
      </c>
      <c r="F81" s="40">
        <v>22700</v>
      </c>
      <c r="G81" s="19" t="e">
        <f t="shared" si="9"/>
        <v>#DIV/0!</v>
      </c>
      <c r="H81" s="19">
        <f t="shared" si="10"/>
        <v>99.474145486415424</v>
      </c>
    </row>
    <row r="82" spans="1:8" ht="16.5" thickBot="1" x14ac:dyDescent="0.3">
      <c r="A82" s="7"/>
      <c r="B82" s="8"/>
      <c r="C82" s="40">
        <v>0</v>
      </c>
      <c r="D82" s="40">
        <v>0</v>
      </c>
      <c r="E82" s="40">
        <v>0</v>
      </c>
      <c r="F82" s="40">
        <v>0</v>
      </c>
      <c r="G82" s="19" t="e">
        <f t="shared" si="9"/>
        <v>#DIV/0!</v>
      </c>
      <c r="H82" s="19" t="e">
        <f t="shared" si="10"/>
        <v>#DIV/0!</v>
      </c>
    </row>
    <row r="83" spans="1:8" ht="16.5" thickBot="1" x14ac:dyDescent="0.3">
      <c r="A83" s="7">
        <v>421</v>
      </c>
      <c r="B83" s="8" t="s">
        <v>38</v>
      </c>
      <c r="C83" s="40">
        <v>0</v>
      </c>
      <c r="D83" s="40">
        <v>0</v>
      </c>
      <c r="E83" s="40">
        <v>0</v>
      </c>
      <c r="F83" s="40">
        <v>0</v>
      </c>
      <c r="G83" s="19" t="e">
        <f t="shared" si="9"/>
        <v>#DIV/0!</v>
      </c>
      <c r="H83" s="19" t="e">
        <f t="shared" si="10"/>
        <v>#DIV/0!</v>
      </c>
    </row>
    <row r="84" spans="1:8" ht="16.5" thickBot="1" x14ac:dyDescent="0.3">
      <c r="A84" s="7">
        <v>422</v>
      </c>
      <c r="B84" s="8" t="s">
        <v>39</v>
      </c>
      <c r="C84" s="40">
        <v>0</v>
      </c>
      <c r="D84" s="40">
        <v>0</v>
      </c>
      <c r="E84" s="40">
        <v>0</v>
      </c>
      <c r="F84" s="40">
        <v>0</v>
      </c>
      <c r="G84" s="19" t="e">
        <f t="shared" si="9"/>
        <v>#DIV/0!</v>
      </c>
      <c r="H84" s="19" t="e">
        <f t="shared" si="10"/>
        <v>#DIV/0!</v>
      </c>
    </row>
    <row r="85" spans="1:8" ht="16.5" thickBot="1" x14ac:dyDescent="0.3">
      <c r="A85" s="7">
        <v>423</v>
      </c>
      <c r="B85" s="8" t="s">
        <v>40</v>
      </c>
      <c r="C85" s="40">
        <v>0</v>
      </c>
      <c r="D85" s="40">
        <v>0</v>
      </c>
      <c r="E85" s="40">
        <v>0</v>
      </c>
      <c r="F85" s="40">
        <v>0</v>
      </c>
      <c r="G85" s="19" t="e">
        <f t="shared" si="9"/>
        <v>#DIV/0!</v>
      </c>
      <c r="H85" s="19" t="e">
        <f t="shared" si="10"/>
        <v>#DIV/0!</v>
      </c>
    </row>
    <row r="86" spans="1:8" ht="32.25" thickBot="1" x14ac:dyDescent="0.3">
      <c r="A86" s="7">
        <v>424</v>
      </c>
      <c r="B86" s="8" t="s">
        <v>41</v>
      </c>
      <c r="C86" s="40">
        <v>0</v>
      </c>
      <c r="D86" s="40">
        <v>0</v>
      </c>
      <c r="E86" s="40">
        <v>0</v>
      </c>
      <c r="F86" s="40">
        <v>0</v>
      </c>
      <c r="G86" s="19" t="e">
        <f t="shared" si="9"/>
        <v>#DIV/0!</v>
      </c>
      <c r="H86" s="19" t="e">
        <f t="shared" si="10"/>
        <v>#DIV/0!</v>
      </c>
    </row>
    <row r="87" spans="1:8" ht="16.5" thickBot="1" x14ac:dyDescent="0.3">
      <c r="A87" s="7"/>
      <c r="B87" s="8"/>
      <c r="C87" s="40">
        <v>0</v>
      </c>
      <c r="D87" s="40">
        <v>0</v>
      </c>
      <c r="E87" s="40">
        <v>0</v>
      </c>
      <c r="F87" s="40">
        <v>0</v>
      </c>
      <c r="G87" s="19" t="e">
        <f t="shared" si="9"/>
        <v>#DIV/0!</v>
      </c>
      <c r="H87" s="19" t="e">
        <f t="shared" si="10"/>
        <v>#DIV/0!</v>
      </c>
    </row>
    <row r="88" spans="1:8" ht="16.5" thickBot="1" x14ac:dyDescent="0.3">
      <c r="A88" s="7"/>
      <c r="B88" s="8"/>
      <c r="C88" s="40">
        <v>0</v>
      </c>
      <c r="D88" s="40">
        <v>0</v>
      </c>
      <c r="E88" s="40">
        <v>0</v>
      </c>
      <c r="F88" s="40">
        <v>0</v>
      </c>
      <c r="G88" s="19" t="e">
        <f t="shared" si="9"/>
        <v>#DIV/0!</v>
      </c>
      <c r="H88" s="19" t="e">
        <f t="shared" si="10"/>
        <v>#DIV/0!</v>
      </c>
    </row>
    <row r="89" spans="1:8" ht="16.5" thickBot="1" x14ac:dyDescent="0.3">
      <c r="A89" s="7"/>
      <c r="B89" s="8" t="s">
        <v>7</v>
      </c>
      <c r="C89" s="41">
        <f>SUM(C73:C88)</f>
        <v>77736.800000000003</v>
      </c>
      <c r="D89" s="41">
        <f>SUM(D73:D88)</f>
        <v>85000</v>
      </c>
      <c r="E89" s="41">
        <f>SUM(E73:E88)</f>
        <v>23500</v>
      </c>
      <c r="F89" s="41">
        <f>SUM(F73:F88)</f>
        <v>25739</v>
      </c>
      <c r="G89" s="19">
        <f t="shared" si="9"/>
        <v>30.281176470588235</v>
      </c>
      <c r="H89" s="19">
        <f t="shared" si="10"/>
        <v>109.52765957446809</v>
      </c>
    </row>
    <row r="90" spans="1:8" ht="16.5" customHeight="1" thickBot="1" x14ac:dyDescent="0.3">
      <c r="A90" s="47" t="s">
        <v>24</v>
      </c>
      <c r="B90" s="49"/>
      <c r="C90" s="49"/>
      <c r="D90" s="49"/>
      <c r="E90" s="49"/>
      <c r="F90" s="49"/>
      <c r="G90" s="49"/>
      <c r="H90" s="48"/>
    </row>
    <row r="91" spans="1:8" ht="32.25" thickBot="1" x14ac:dyDescent="0.3">
      <c r="A91" s="3" t="s">
        <v>3</v>
      </c>
      <c r="B91" s="4" t="s">
        <v>4</v>
      </c>
      <c r="C91" s="4" t="s">
        <v>5</v>
      </c>
      <c r="D91" s="4" t="s">
        <v>15</v>
      </c>
      <c r="E91" s="4" t="s">
        <v>16</v>
      </c>
      <c r="F91" s="4" t="s">
        <v>17</v>
      </c>
      <c r="G91" s="4" t="s">
        <v>20</v>
      </c>
      <c r="H91" s="4" t="s">
        <v>21</v>
      </c>
    </row>
    <row r="92" spans="1:8" ht="16.5" thickBot="1" x14ac:dyDescent="0.3">
      <c r="A92" s="5"/>
      <c r="B92" s="6">
        <v>1</v>
      </c>
      <c r="C92" s="6">
        <v>2</v>
      </c>
      <c r="D92" s="6">
        <v>3</v>
      </c>
      <c r="E92" s="6">
        <v>4</v>
      </c>
      <c r="F92" s="6">
        <v>5</v>
      </c>
      <c r="G92" s="6">
        <v>6</v>
      </c>
      <c r="H92" s="6">
        <v>7</v>
      </c>
    </row>
    <row r="93" spans="1:8" ht="16.5" thickBot="1" x14ac:dyDescent="0.3">
      <c r="A93" s="7"/>
      <c r="B93" s="8"/>
      <c r="C93" s="20">
        <v>0</v>
      </c>
      <c r="D93" s="20">
        <v>0</v>
      </c>
      <c r="E93" s="20">
        <v>0</v>
      </c>
      <c r="F93" s="20">
        <v>0</v>
      </c>
      <c r="G93" s="19" t="e">
        <f t="shared" ref="G93:G109" si="11">F93/D93*100</f>
        <v>#DIV/0!</v>
      </c>
      <c r="H93" s="19" t="e">
        <f t="shared" ref="H93:H109" si="12">F93/E93*100</f>
        <v>#DIV/0!</v>
      </c>
    </row>
    <row r="94" spans="1:8" ht="16.5" thickBot="1" x14ac:dyDescent="0.3">
      <c r="A94" s="7"/>
      <c r="B94" s="8"/>
      <c r="C94" s="20">
        <v>0</v>
      </c>
      <c r="D94" s="20">
        <v>0</v>
      </c>
      <c r="E94" s="20">
        <v>0</v>
      </c>
      <c r="F94" s="20">
        <v>0</v>
      </c>
      <c r="G94" s="19" t="e">
        <f t="shared" si="11"/>
        <v>#DIV/0!</v>
      </c>
      <c r="H94" s="19" t="e">
        <f t="shared" si="12"/>
        <v>#DIV/0!</v>
      </c>
    </row>
    <row r="95" spans="1:8" ht="16.5" thickBot="1" x14ac:dyDescent="0.3">
      <c r="A95" s="7"/>
      <c r="B95" s="8"/>
      <c r="C95" s="20">
        <v>0</v>
      </c>
      <c r="D95" s="20">
        <v>0</v>
      </c>
      <c r="E95" s="20">
        <v>0</v>
      </c>
      <c r="F95" s="20">
        <v>0</v>
      </c>
      <c r="G95" s="19" t="e">
        <f t="shared" si="11"/>
        <v>#DIV/0!</v>
      </c>
      <c r="H95" s="19" t="e">
        <f t="shared" si="12"/>
        <v>#DIV/0!</v>
      </c>
    </row>
    <row r="96" spans="1:8" ht="16.5" thickBot="1" x14ac:dyDescent="0.3">
      <c r="A96" s="7"/>
      <c r="B96" s="8"/>
      <c r="C96" s="20">
        <v>0</v>
      </c>
      <c r="D96" s="20">
        <v>0</v>
      </c>
      <c r="E96" s="20">
        <v>0</v>
      </c>
      <c r="F96" s="20">
        <v>0</v>
      </c>
      <c r="G96" s="19" t="e">
        <f t="shared" si="11"/>
        <v>#DIV/0!</v>
      </c>
      <c r="H96" s="19" t="e">
        <f t="shared" si="12"/>
        <v>#DIV/0!</v>
      </c>
    </row>
    <row r="97" spans="1:8" ht="16.5" thickBot="1" x14ac:dyDescent="0.3">
      <c r="A97" s="7"/>
      <c r="B97" s="8"/>
      <c r="C97" s="20">
        <v>0</v>
      </c>
      <c r="D97" s="20">
        <v>0</v>
      </c>
      <c r="E97" s="20">
        <v>0</v>
      </c>
      <c r="F97" s="20">
        <v>0</v>
      </c>
      <c r="G97" s="19" t="e">
        <f t="shared" si="11"/>
        <v>#DIV/0!</v>
      </c>
      <c r="H97" s="19" t="e">
        <f t="shared" si="12"/>
        <v>#DIV/0!</v>
      </c>
    </row>
    <row r="98" spans="1:8" ht="16.5" thickBot="1" x14ac:dyDescent="0.3">
      <c r="A98" s="7"/>
      <c r="B98" s="8"/>
      <c r="C98" s="20">
        <v>0</v>
      </c>
      <c r="D98" s="20">
        <v>0</v>
      </c>
      <c r="E98" s="20">
        <v>0</v>
      </c>
      <c r="F98" s="20">
        <v>0</v>
      </c>
      <c r="G98" s="19" t="e">
        <f t="shared" si="11"/>
        <v>#DIV/0!</v>
      </c>
      <c r="H98" s="19" t="e">
        <f t="shared" si="12"/>
        <v>#DIV/0!</v>
      </c>
    </row>
    <row r="99" spans="1:8" ht="16.5" thickBot="1" x14ac:dyDescent="0.3">
      <c r="A99" s="7"/>
      <c r="B99" s="8"/>
      <c r="C99" s="20">
        <v>0</v>
      </c>
      <c r="D99" s="20">
        <v>0</v>
      </c>
      <c r="E99" s="20">
        <v>0</v>
      </c>
      <c r="F99" s="20">
        <v>0</v>
      </c>
      <c r="G99" s="19" t="e">
        <f t="shared" si="11"/>
        <v>#DIV/0!</v>
      </c>
      <c r="H99" s="19" t="e">
        <f t="shared" si="12"/>
        <v>#DIV/0!</v>
      </c>
    </row>
    <row r="100" spans="1:8" ht="16.5" thickBot="1" x14ac:dyDescent="0.3">
      <c r="A100" s="7"/>
      <c r="B100" s="8"/>
      <c r="C100" s="20">
        <v>0</v>
      </c>
      <c r="D100" s="20">
        <v>0</v>
      </c>
      <c r="E100" s="20">
        <v>0</v>
      </c>
      <c r="F100" s="20">
        <v>0</v>
      </c>
      <c r="G100" s="19" t="e">
        <f t="shared" si="11"/>
        <v>#DIV/0!</v>
      </c>
      <c r="H100" s="19" t="e">
        <f t="shared" si="12"/>
        <v>#DIV/0!</v>
      </c>
    </row>
    <row r="101" spans="1:8" ht="16.5" thickBot="1" x14ac:dyDescent="0.3">
      <c r="A101" s="7"/>
      <c r="B101" s="8"/>
      <c r="C101" s="20">
        <v>0</v>
      </c>
      <c r="D101" s="20">
        <v>0</v>
      </c>
      <c r="E101" s="20">
        <v>0</v>
      </c>
      <c r="F101" s="20">
        <v>0</v>
      </c>
      <c r="G101" s="19" t="e">
        <f t="shared" si="11"/>
        <v>#DIV/0!</v>
      </c>
      <c r="H101" s="19" t="e">
        <f t="shared" si="12"/>
        <v>#DIV/0!</v>
      </c>
    </row>
    <row r="102" spans="1:8" ht="16.5" thickBot="1" x14ac:dyDescent="0.3">
      <c r="A102" s="7"/>
      <c r="B102" s="8"/>
      <c r="C102" s="20">
        <v>0</v>
      </c>
      <c r="D102" s="20">
        <v>0</v>
      </c>
      <c r="E102" s="20">
        <v>0</v>
      </c>
      <c r="F102" s="20">
        <v>0</v>
      </c>
      <c r="G102" s="19" t="e">
        <f t="shared" si="11"/>
        <v>#DIV/0!</v>
      </c>
      <c r="H102" s="19" t="e">
        <f t="shared" si="12"/>
        <v>#DIV/0!</v>
      </c>
    </row>
    <row r="103" spans="1:8" ht="16.5" thickBot="1" x14ac:dyDescent="0.3">
      <c r="A103" s="7"/>
      <c r="B103" s="8"/>
      <c r="C103" s="20">
        <v>0</v>
      </c>
      <c r="D103" s="20">
        <v>0</v>
      </c>
      <c r="E103" s="20">
        <v>0</v>
      </c>
      <c r="F103" s="20">
        <v>0</v>
      </c>
      <c r="G103" s="19" t="e">
        <f t="shared" si="11"/>
        <v>#DIV/0!</v>
      </c>
      <c r="H103" s="19" t="e">
        <f t="shared" si="12"/>
        <v>#DIV/0!</v>
      </c>
    </row>
    <row r="104" spans="1:8" ht="16.5" thickBot="1" x14ac:dyDescent="0.3">
      <c r="A104" s="7"/>
      <c r="B104" s="8"/>
      <c r="C104" s="20">
        <v>0</v>
      </c>
      <c r="D104" s="20">
        <v>0</v>
      </c>
      <c r="E104" s="20">
        <v>0</v>
      </c>
      <c r="F104" s="20">
        <v>0</v>
      </c>
      <c r="G104" s="19" t="e">
        <f t="shared" si="11"/>
        <v>#DIV/0!</v>
      </c>
      <c r="H104" s="19" t="e">
        <f t="shared" si="12"/>
        <v>#DIV/0!</v>
      </c>
    </row>
    <row r="105" spans="1:8" ht="16.5" thickBot="1" x14ac:dyDescent="0.3">
      <c r="A105" s="7"/>
      <c r="B105" s="8"/>
      <c r="C105" s="20">
        <v>0</v>
      </c>
      <c r="D105" s="20">
        <v>0</v>
      </c>
      <c r="E105" s="20">
        <v>0</v>
      </c>
      <c r="F105" s="20">
        <v>0</v>
      </c>
      <c r="G105" s="19" t="e">
        <f t="shared" si="11"/>
        <v>#DIV/0!</v>
      </c>
      <c r="H105" s="19" t="e">
        <f t="shared" si="12"/>
        <v>#DIV/0!</v>
      </c>
    </row>
    <row r="106" spans="1:8" ht="16.5" thickBot="1" x14ac:dyDescent="0.3">
      <c r="A106" s="7"/>
      <c r="B106" s="8"/>
      <c r="C106" s="20">
        <v>0</v>
      </c>
      <c r="D106" s="20">
        <v>0</v>
      </c>
      <c r="E106" s="20">
        <v>0</v>
      </c>
      <c r="F106" s="20">
        <v>0</v>
      </c>
      <c r="G106" s="19" t="e">
        <f t="shared" si="11"/>
        <v>#DIV/0!</v>
      </c>
      <c r="H106" s="19" t="e">
        <f t="shared" si="12"/>
        <v>#DIV/0!</v>
      </c>
    </row>
    <row r="107" spans="1:8" ht="16.5" thickBot="1" x14ac:dyDescent="0.3">
      <c r="A107" s="7"/>
      <c r="B107" s="8"/>
      <c r="C107" s="20">
        <v>0</v>
      </c>
      <c r="D107" s="20">
        <v>0</v>
      </c>
      <c r="E107" s="20">
        <v>0</v>
      </c>
      <c r="F107" s="20">
        <v>0</v>
      </c>
      <c r="G107" s="19" t="e">
        <f t="shared" si="11"/>
        <v>#DIV/0!</v>
      </c>
      <c r="H107" s="19" t="e">
        <f t="shared" si="12"/>
        <v>#DIV/0!</v>
      </c>
    </row>
    <row r="108" spans="1:8" ht="16.5" thickBot="1" x14ac:dyDescent="0.3">
      <c r="A108" s="7"/>
      <c r="B108" s="8"/>
      <c r="C108" s="20">
        <v>0</v>
      </c>
      <c r="D108" s="20">
        <v>0</v>
      </c>
      <c r="E108" s="20">
        <v>0</v>
      </c>
      <c r="F108" s="20">
        <v>0</v>
      </c>
      <c r="G108" s="19" t="e">
        <f t="shared" si="11"/>
        <v>#DIV/0!</v>
      </c>
      <c r="H108" s="19" t="e">
        <f t="shared" si="12"/>
        <v>#DIV/0!</v>
      </c>
    </row>
    <row r="109" spans="1:8" ht="16.5" thickBot="1" x14ac:dyDescent="0.3">
      <c r="A109" s="7"/>
      <c r="B109" s="8" t="s">
        <v>7</v>
      </c>
      <c r="C109" s="21">
        <f>SUM(C93:C108)</f>
        <v>0</v>
      </c>
      <c r="D109" s="21">
        <f>SUM(D93:D108)</f>
        <v>0</v>
      </c>
      <c r="E109" s="21">
        <f>SUM(E93:E108)</f>
        <v>0</v>
      </c>
      <c r="F109" s="21">
        <f>SUM(F93:F108)</f>
        <v>0</v>
      </c>
      <c r="G109" s="19" t="e">
        <f t="shared" si="11"/>
        <v>#DIV/0!</v>
      </c>
      <c r="H109" s="19" t="e">
        <f t="shared" si="12"/>
        <v>#DIV/0!</v>
      </c>
    </row>
    <row r="110" spans="1:8" ht="16.5" customHeight="1" thickBot="1" x14ac:dyDescent="0.3">
      <c r="A110" s="47" t="s">
        <v>11</v>
      </c>
      <c r="B110" s="49"/>
      <c r="C110" s="49"/>
      <c r="D110" s="49"/>
      <c r="E110" s="49"/>
      <c r="F110" s="49"/>
      <c r="G110" s="49"/>
      <c r="H110" s="48"/>
    </row>
    <row r="111" spans="1:8" ht="32.25" thickBot="1" x14ac:dyDescent="0.3">
      <c r="A111" s="3" t="s">
        <v>3</v>
      </c>
      <c r="B111" s="4" t="s">
        <v>4</v>
      </c>
      <c r="C111" s="4" t="s">
        <v>5</v>
      </c>
      <c r="D111" s="4" t="s">
        <v>15</v>
      </c>
      <c r="E111" s="4" t="s">
        <v>16</v>
      </c>
      <c r="F111" s="4" t="s">
        <v>17</v>
      </c>
      <c r="G111" s="4" t="s">
        <v>20</v>
      </c>
      <c r="H111" s="4" t="s">
        <v>21</v>
      </c>
    </row>
    <row r="112" spans="1:8" ht="16.5" thickBot="1" x14ac:dyDescent="0.3">
      <c r="A112" s="5"/>
      <c r="B112" s="6">
        <v>1</v>
      </c>
      <c r="C112" s="6">
        <v>2</v>
      </c>
      <c r="D112" s="6">
        <v>3</v>
      </c>
      <c r="E112" s="6">
        <v>4</v>
      </c>
      <c r="F112" s="6">
        <v>5</v>
      </c>
      <c r="G112" s="6">
        <v>6</v>
      </c>
      <c r="H112" s="6">
        <v>7</v>
      </c>
    </row>
    <row r="113" spans="1:8" ht="16.5" thickBot="1" x14ac:dyDescent="0.3">
      <c r="A113" s="7">
        <v>311</v>
      </c>
      <c r="B113" s="8" t="s">
        <v>29</v>
      </c>
      <c r="C113" s="40">
        <v>6287972.75</v>
      </c>
      <c r="D113" s="40">
        <v>4200000</v>
      </c>
      <c r="E113" s="40">
        <f>5550000+115000</f>
        <v>5665000</v>
      </c>
      <c r="F113" s="40">
        <f>1928.48+5483191.77</f>
        <v>5485120.25</v>
      </c>
      <c r="G113" s="19">
        <f t="shared" ref="G113:G129" si="13">F113/D113*100</f>
        <v>130.5981011904762</v>
      </c>
      <c r="H113" s="19">
        <f t="shared" ref="H113:H129" si="14">F113/E113*100</f>
        <v>96.82471756398941</v>
      </c>
    </row>
    <row r="114" spans="1:8" ht="16.5" thickBot="1" x14ac:dyDescent="0.3">
      <c r="A114" s="7">
        <v>312</v>
      </c>
      <c r="B114" s="8" t="s">
        <v>30</v>
      </c>
      <c r="C114" s="40">
        <v>0</v>
      </c>
      <c r="D114" s="40">
        <v>573000</v>
      </c>
      <c r="E114" s="40">
        <v>270588</v>
      </c>
      <c r="F114" s="40">
        <v>303853.63</v>
      </c>
      <c r="G114" s="19">
        <f t="shared" si="13"/>
        <v>53.028556719022689</v>
      </c>
      <c r="H114" s="19">
        <f t="shared" si="14"/>
        <v>112.29383047289608</v>
      </c>
    </row>
    <row r="115" spans="1:8" ht="16.5" thickBot="1" x14ac:dyDescent="0.3">
      <c r="A115" s="7">
        <v>313</v>
      </c>
      <c r="B115" s="8" t="s">
        <v>31</v>
      </c>
      <c r="C115" s="40">
        <v>0</v>
      </c>
      <c r="D115" s="40">
        <v>2000000</v>
      </c>
      <c r="E115" s="40">
        <v>905000</v>
      </c>
      <c r="F115" s="40">
        <v>904726.56</v>
      </c>
      <c r="G115" s="19">
        <f t="shared" si="13"/>
        <v>45.236328</v>
      </c>
      <c r="H115" s="19">
        <f t="shared" si="14"/>
        <v>99.969785635359116</v>
      </c>
    </row>
    <row r="116" spans="1:8" ht="16.5" thickBot="1" x14ac:dyDescent="0.3">
      <c r="A116" s="7">
        <v>321</v>
      </c>
      <c r="B116" s="8" t="s">
        <v>32</v>
      </c>
      <c r="C116" s="40">
        <f>1039+116876.52</f>
        <v>117915.52</v>
      </c>
      <c r="D116" s="40">
        <f>10000+95000</f>
        <v>105000</v>
      </c>
      <c r="E116" s="40">
        <f>450+675+150000</f>
        <v>151125</v>
      </c>
      <c r="F116" s="40">
        <f>675+911.2</f>
        <v>1586.2</v>
      </c>
      <c r="G116" s="19">
        <f t="shared" si="13"/>
        <v>1.5106666666666668</v>
      </c>
      <c r="H116" s="19">
        <f t="shared" si="14"/>
        <v>1.0495947063689</v>
      </c>
    </row>
    <row r="117" spans="1:8" ht="16.5" thickBot="1" x14ac:dyDescent="0.3">
      <c r="A117" s="7">
        <v>322</v>
      </c>
      <c r="B117" s="8" t="s">
        <v>33</v>
      </c>
      <c r="C117" s="40">
        <f>1673+4870.35</f>
        <v>6543.35</v>
      </c>
      <c r="D117" s="40">
        <v>22000</v>
      </c>
      <c r="E117" s="40">
        <f>3484.75+3600+5347.65+2000+5000</f>
        <v>19432.400000000001</v>
      </c>
      <c r="F117" s="40">
        <f>3600+765.5+330+3542.25</f>
        <v>8237.75</v>
      </c>
      <c r="G117" s="19">
        <f t="shared" si="13"/>
        <v>37.444318181818183</v>
      </c>
      <c r="H117" s="19">
        <f t="shared" si="14"/>
        <v>42.391830139354894</v>
      </c>
    </row>
    <row r="118" spans="1:8" ht="16.5" thickBot="1" x14ac:dyDescent="0.3">
      <c r="A118" s="7">
        <v>323</v>
      </c>
      <c r="B118" s="8" t="s">
        <v>34</v>
      </c>
      <c r="C118" s="40">
        <f>23157.47+23177.5</f>
        <v>46334.97</v>
      </c>
      <c r="D118" s="40">
        <f>17500+60000</f>
        <v>77500</v>
      </c>
      <c r="E118" s="40">
        <f>7000+7000+60000+5000</f>
        <v>79000</v>
      </c>
      <c r="F118" s="40">
        <f>2788.75+7000</f>
        <v>9788.75</v>
      </c>
      <c r="G118" s="19">
        <f t="shared" si="13"/>
        <v>12.630645161290321</v>
      </c>
      <c r="H118" s="19">
        <f t="shared" si="14"/>
        <v>12.390822784810126</v>
      </c>
    </row>
    <row r="119" spans="1:8" ht="32.25" thickBot="1" x14ac:dyDescent="0.3">
      <c r="A119" s="7">
        <v>324</v>
      </c>
      <c r="B119" s="8" t="s">
        <v>35</v>
      </c>
      <c r="C119" s="40">
        <v>26031.56</v>
      </c>
      <c r="D119" s="40">
        <v>0</v>
      </c>
      <c r="E119" s="40">
        <v>20000</v>
      </c>
      <c r="F119" s="40">
        <v>0</v>
      </c>
      <c r="G119" s="19" t="e">
        <f t="shared" si="13"/>
        <v>#DIV/0!</v>
      </c>
      <c r="H119" s="19">
        <f t="shared" si="14"/>
        <v>0</v>
      </c>
    </row>
    <row r="120" spans="1:8" ht="16.5" thickBot="1" x14ac:dyDescent="0.3">
      <c r="A120" s="7">
        <v>329</v>
      </c>
      <c r="B120" s="8" t="s">
        <v>36</v>
      </c>
      <c r="C120" s="40">
        <f>3223.49+12558.35+6660+3413.01+5308.05</f>
        <v>31162.899999999998</v>
      </c>
      <c r="D120" s="40">
        <f>37000+48500+200000</f>
        <v>285500</v>
      </c>
      <c r="E120" s="40">
        <f>21750+7850+3127.35+4500+3000+2000+122200.59</f>
        <v>164427.94</v>
      </c>
      <c r="F120" s="40">
        <f>7846.17+3127.35+4973.34+967.93+21750</f>
        <v>38664.79</v>
      </c>
      <c r="G120" s="19">
        <f t="shared" si="13"/>
        <v>13.542833625218915</v>
      </c>
      <c r="H120" s="19">
        <f t="shared" si="14"/>
        <v>23.514732350231963</v>
      </c>
    </row>
    <row r="121" spans="1:8" ht="16.5" thickBot="1" x14ac:dyDescent="0.3">
      <c r="A121" s="7">
        <v>343</v>
      </c>
      <c r="B121" s="8" t="s">
        <v>37</v>
      </c>
      <c r="C121" s="40">
        <v>0</v>
      </c>
      <c r="D121" s="40">
        <v>0</v>
      </c>
      <c r="E121" s="40">
        <v>0</v>
      </c>
      <c r="F121" s="40">
        <v>0</v>
      </c>
      <c r="G121" s="19" t="e">
        <f t="shared" si="13"/>
        <v>#DIV/0!</v>
      </c>
      <c r="H121" s="19" t="e">
        <f t="shared" si="14"/>
        <v>#DIV/0!</v>
      </c>
    </row>
    <row r="122" spans="1:8" ht="16.5" thickBot="1" x14ac:dyDescent="0.3">
      <c r="A122" s="7">
        <v>412</v>
      </c>
      <c r="B122" s="8" t="s">
        <v>45</v>
      </c>
      <c r="C122" s="40">
        <v>914</v>
      </c>
      <c r="D122" s="40">
        <v>0</v>
      </c>
      <c r="E122" s="40">
        <v>1794</v>
      </c>
      <c r="F122" s="40">
        <v>1794</v>
      </c>
      <c r="G122" s="19" t="e">
        <f t="shared" si="13"/>
        <v>#DIV/0!</v>
      </c>
      <c r="H122" s="19">
        <f t="shared" si="14"/>
        <v>100</v>
      </c>
    </row>
    <row r="123" spans="1:8" ht="16.5" thickBot="1" x14ac:dyDescent="0.3">
      <c r="A123" s="7">
        <v>421</v>
      </c>
      <c r="B123" s="8" t="s">
        <v>38</v>
      </c>
      <c r="C123" s="40">
        <v>0</v>
      </c>
      <c r="D123" s="40">
        <v>0</v>
      </c>
      <c r="E123" s="40">
        <v>0</v>
      </c>
      <c r="F123" s="40">
        <v>0</v>
      </c>
      <c r="G123" s="19" t="e">
        <f t="shared" si="13"/>
        <v>#DIV/0!</v>
      </c>
      <c r="H123" s="19" t="e">
        <f t="shared" si="14"/>
        <v>#DIV/0!</v>
      </c>
    </row>
    <row r="124" spans="1:8" ht="16.5" thickBot="1" x14ac:dyDescent="0.3">
      <c r="A124" s="7">
        <v>422</v>
      </c>
      <c r="B124" s="8" t="s">
        <v>39</v>
      </c>
      <c r="C124" s="40">
        <f>12959.41+25025.13+51065.95</f>
        <v>89050.489999999991</v>
      </c>
      <c r="D124" s="40">
        <f>130000+40000</f>
        <v>170000</v>
      </c>
      <c r="E124" s="40">
        <f>31718.16+6817.19+13000+10000+5000+50000+30000</f>
        <v>146535.35</v>
      </c>
      <c r="F124" s="40">
        <f>45830.53+2397+33697.89+1899+6817.19+31155.66</f>
        <v>121797.27</v>
      </c>
      <c r="G124" s="19">
        <f t="shared" si="13"/>
        <v>71.645452941176472</v>
      </c>
      <c r="H124" s="19">
        <f t="shared" si="14"/>
        <v>83.118012138367988</v>
      </c>
    </row>
    <row r="125" spans="1:8" ht="16.5" thickBot="1" x14ac:dyDescent="0.3">
      <c r="A125" s="7">
        <v>423</v>
      </c>
      <c r="B125" s="8" t="s">
        <v>40</v>
      </c>
      <c r="C125" s="40">
        <v>0</v>
      </c>
      <c r="D125" s="40">
        <v>0</v>
      </c>
      <c r="E125" s="40">
        <v>0</v>
      </c>
      <c r="F125" s="40">
        <v>0</v>
      </c>
      <c r="G125" s="19" t="e">
        <f t="shared" si="13"/>
        <v>#DIV/0!</v>
      </c>
      <c r="H125" s="19" t="e">
        <f t="shared" si="14"/>
        <v>#DIV/0!</v>
      </c>
    </row>
    <row r="126" spans="1:8" ht="32.25" thickBot="1" x14ac:dyDescent="0.3">
      <c r="A126" s="7">
        <v>424</v>
      </c>
      <c r="B126" s="8" t="s">
        <v>41</v>
      </c>
      <c r="C126" s="40">
        <f>6954.09+505.14</f>
        <v>7459.2300000000005</v>
      </c>
      <c r="D126" s="40">
        <v>2000</v>
      </c>
      <c r="E126" s="40">
        <f>1397.9+1500</f>
        <v>2897.9</v>
      </c>
      <c r="F126" s="40">
        <f>1500+3698.9</f>
        <v>5198.8999999999996</v>
      </c>
      <c r="G126" s="19">
        <f t="shared" si="13"/>
        <v>259.94499999999999</v>
      </c>
      <c r="H126" s="19">
        <f t="shared" si="14"/>
        <v>179.40232582214705</v>
      </c>
    </row>
    <row r="127" spans="1:8" ht="16.5" thickBot="1" x14ac:dyDescent="0.3">
      <c r="A127" s="7"/>
      <c r="B127" s="8"/>
      <c r="C127" s="40">
        <v>0</v>
      </c>
      <c r="D127" s="40">
        <v>0</v>
      </c>
      <c r="E127" s="40">
        <v>0</v>
      </c>
      <c r="F127" s="40">
        <v>0</v>
      </c>
      <c r="G127" s="19" t="e">
        <f t="shared" si="13"/>
        <v>#DIV/0!</v>
      </c>
      <c r="H127" s="19" t="e">
        <f t="shared" si="14"/>
        <v>#DIV/0!</v>
      </c>
    </row>
    <row r="128" spans="1:8" ht="16.5" thickBot="1" x14ac:dyDescent="0.3">
      <c r="A128" s="7"/>
      <c r="B128" s="8"/>
      <c r="C128" s="40">
        <v>0</v>
      </c>
      <c r="D128" s="40">
        <v>0</v>
      </c>
      <c r="E128" s="40">
        <v>0</v>
      </c>
      <c r="F128" s="40">
        <v>0</v>
      </c>
      <c r="G128" s="19" t="e">
        <f t="shared" si="13"/>
        <v>#DIV/0!</v>
      </c>
      <c r="H128" s="19" t="e">
        <f t="shared" si="14"/>
        <v>#DIV/0!</v>
      </c>
    </row>
    <row r="129" spans="1:8" ht="16.5" thickBot="1" x14ac:dyDescent="0.3">
      <c r="A129" s="7"/>
      <c r="B129" s="8" t="s">
        <v>7</v>
      </c>
      <c r="C129" s="41">
        <f>SUM(C113:C128)</f>
        <v>6613384.7699999996</v>
      </c>
      <c r="D129" s="41">
        <f>SUM(D113:D128)</f>
        <v>7435000</v>
      </c>
      <c r="E129" s="41">
        <f>SUM(E113:E128)</f>
        <v>7425800.5900000008</v>
      </c>
      <c r="F129" s="41">
        <f>SUM(F113:F128)</f>
        <v>6880768.0999999996</v>
      </c>
      <c r="G129" s="19">
        <f t="shared" si="13"/>
        <v>92.545636852723604</v>
      </c>
      <c r="H129" s="19">
        <f t="shared" si="14"/>
        <v>92.6602864782826</v>
      </c>
    </row>
    <row r="130" spans="1:8" ht="16.5" customHeight="1" thickBot="1" x14ac:dyDescent="0.3">
      <c r="A130" s="47" t="s">
        <v>25</v>
      </c>
      <c r="B130" s="49"/>
      <c r="C130" s="49"/>
      <c r="D130" s="49"/>
      <c r="E130" s="49"/>
      <c r="F130" s="49"/>
      <c r="G130" s="49"/>
      <c r="H130" s="48"/>
    </row>
    <row r="131" spans="1:8" ht="32.25" thickBot="1" x14ac:dyDescent="0.3">
      <c r="A131" s="3" t="s">
        <v>3</v>
      </c>
      <c r="B131" s="4" t="s">
        <v>4</v>
      </c>
      <c r="C131" s="4" t="s">
        <v>5</v>
      </c>
      <c r="D131" s="4" t="s">
        <v>15</v>
      </c>
      <c r="E131" s="4" t="s">
        <v>16</v>
      </c>
      <c r="F131" s="4" t="s">
        <v>17</v>
      </c>
      <c r="G131" s="4" t="s">
        <v>20</v>
      </c>
      <c r="H131" s="4" t="s">
        <v>21</v>
      </c>
    </row>
    <row r="132" spans="1:8" ht="16.5" thickBot="1" x14ac:dyDescent="0.3">
      <c r="A132" s="5"/>
      <c r="B132" s="6">
        <v>1</v>
      </c>
      <c r="C132" s="6">
        <v>2</v>
      </c>
      <c r="D132" s="6">
        <v>3</v>
      </c>
      <c r="E132" s="6">
        <v>4</v>
      </c>
      <c r="F132" s="6">
        <v>5</v>
      </c>
      <c r="G132" s="6">
        <v>6</v>
      </c>
      <c r="H132" s="6">
        <v>7</v>
      </c>
    </row>
    <row r="133" spans="1:8" ht="16.5" thickBot="1" x14ac:dyDescent="0.3">
      <c r="A133" s="7"/>
      <c r="B133" s="8"/>
      <c r="C133" s="20">
        <v>0</v>
      </c>
      <c r="D133" s="20">
        <v>0</v>
      </c>
      <c r="E133" s="20">
        <v>0</v>
      </c>
      <c r="F133" s="20">
        <v>0</v>
      </c>
      <c r="G133" s="19" t="e">
        <f t="shared" ref="G133:G149" si="15">F133/D133*100</f>
        <v>#DIV/0!</v>
      </c>
      <c r="H133" s="19" t="e">
        <f t="shared" ref="H133:H149" si="16">F133/E133*100</f>
        <v>#DIV/0!</v>
      </c>
    </row>
    <row r="134" spans="1:8" ht="16.5" thickBot="1" x14ac:dyDescent="0.3">
      <c r="A134" s="7"/>
      <c r="B134" s="8"/>
      <c r="C134" s="20">
        <v>0</v>
      </c>
      <c r="D134" s="20">
        <v>0</v>
      </c>
      <c r="E134" s="20">
        <v>0</v>
      </c>
      <c r="F134" s="20">
        <v>0</v>
      </c>
      <c r="G134" s="19" t="e">
        <f t="shared" si="15"/>
        <v>#DIV/0!</v>
      </c>
      <c r="H134" s="19" t="e">
        <f t="shared" si="16"/>
        <v>#DIV/0!</v>
      </c>
    </row>
    <row r="135" spans="1:8" ht="16.5" thickBot="1" x14ac:dyDescent="0.3">
      <c r="A135" s="7"/>
      <c r="B135" s="8"/>
      <c r="C135" s="20">
        <v>0</v>
      </c>
      <c r="D135" s="20">
        <v>0</v>
      </c>
      <c r="E135" s="20">
        <v>0</v>
      </c>
      <c r="F135" s="20">
        <v>0</v>
      </c>
      <c r="G135" s="19" t="e">
        <f t="shared" si="15"/>
        <v>#DIV/0!</v>
      </c>
      <c r="H135" s="19" t="e">
        <f t="shared" si="16"/>
        <v>#DIV/0!</v>
      </c>
    </row>
    <row r="136" spans="1:8" ht="16.5" thickBot="1" x14ac:dyDescent="0.3">
      <c r="A136" s="7"/>
      <c r="B136" s="8"/>
      <c r="C136" s="20">
        <v>0</v>
      </c>
      <c r="D136" s="20">
        <v>0</v>
      </c>
      <c r="E136" s="20">
        <v>0</v>
      </c>
      <c r="F136" s="20">
        <v>0</v>
      </c>
      <c r="G136" s="19" t="e">
        <f t="shared" si="15"/>
        <v>#DIV/0!</v>
      </c>
      <c r="H136" s="19" t="e">
        <f t="shared" si="16"/>
        <v>#DIV/0!</v>
      </c>
    </row>
    <row r="137" spans="1:8" ht="16.5" thickBot="1" x14ac:dyDescent="0.3">
      <c r="A137" s="7"/>
      <c r="B137" s="8"/>
      <c r="C137" s="20">
        <v>0</v>
      </c>
      <c r="D137" s="20">
        <v>0</v>
      </c>
      <c r="E137" s="20">
        <v>0</v>
      </c>
      <c r="F137" s="20">
        <v>0</v>
      </c>
      <c r="G137" s="19" t="e">
        <f t="shared" si="15"/>
        <v>#DIV/0!</v>
      </c>
      <c r="H137" s="19" t="e">
        <f t="shared" si="16"/>
        <v>#DIV/0!</v>
      </c>
    </row>
    <row r="138" spans="1:8" ht="16.5" thickBot="1" x14ac:dyDescent="0.3">
      <c r="A138" s="7"/>
      <c r="B138" s="8"/>
      <c r="C138" s="20">
        <v>0</v>
      </c>
      <c r="D138" s="20">
        <v>0</v>
      </c>
      <c r="E138" s="20">
        <v>0</v>
      </c>
      <c r="F138" s="20">
        <v>0</v>
      </c>
      <c r="G138" s="19" t="e">
        <f t="shared" si="15"/>
        <v>#DIV/0!</v>
      </c>
      <c r="H138" s="19" t="e">
        <f t="shared" si="16"/>
        <v>#DIV/0!</v>
      </c>
    </row>
    <row r="139" spans="1:8" ht="16.5" thickBot="1" x14ac:dyDescent="0.3">
      <c r="A139" s="7"/>
      <c r="B139" s="8"/>
      <c r="C139" s="20">
        <v>0</v>
      </c>
      <c r="D139" s="20">
        <v>0</v>
      </c>
      <c r="E139" s="20">
        <v>0</v>
      </c>
      <c r="F139" s="20">
        <v>0</v>
      </c>
      <c r="G139" s="19" t="e">
        <f t="shared" si="15"/>
        <v>#DIV/0!</v>
      </c>
      <c r="H139" s="19" t="e">
        <f t="shared" si="16"/>
        <v>#DIV/0!</v>
      </c>
    </row>
    <row r="140" spans="1:8" ht="16.5" thickBot="1" x14ac:dyDescent="0.3">
      <c r="A140" s="7"/>
      <c r="B140" s="8"/>
      <c r="C140" s="20">
        <v>0</v>
      </c>
      <c r="D140" s="20">
        <v>0</v>
      </c>
      <c r="E140" s="20">
        <v>0</v>
      </c>
      <c r="F140" s="20">
        <v>0</v>
      </c>
      <c r="G140" s="19" t="e">
        <f t="shared" si="15"/>
        <v>#DIV/0!</v>
      </c>
      <c r="H140" s="19" t="e">
        <f t="shared" si="16"/>
        <v>#DIV/0!</v>
      </c>
    </row>
    <row r="141" spans="1:8" ht="16.5" thickBot="1" x14ac:dyDescent="0.3">
      <c r="A141" s="7"/>
      <c r="B141" s="8"/>
      <c r="C141" s="20">
        <v>0</v>
      </c>
      <c r="D141" s="20">
        <v>0</v>
      </c>
      <c r="E141" s="20">
        <v>0</v>
      </c>
      <c r="F141" s="20">
        <v>0</v>
      </c>
      <c r="G141" s="19" t="e">
        <f t="shared" si="15"/>
        <v>#DIV/0!</v>
      </c>
      <c r="H141" s="19" t="e">
        <f t="shared" si="16"/>
        <v>#DIV/0!</v>
      </c>
    </row>
    <row r="142" spans="1:8" ht="16.5" thickBot="1" x14ac:dyDescent="0.3">
      <c r="A142" s="7"/>
      <c r="B142" s="8"/>
      <c r="C142" s="20">
        <v>0</v>
      </c>
      <c r="D142" s="20">
        <v>0</v>
      </c>
      <c r="E142" s="20">
        <v>0</v>
      </c>
      <c r="F142" s="20">
        <v>0</v>
      </c>
      <c r="G142" s="19" t="e">
        <f t="shared" si="15"/>
        <v>#DIV/0!</v>
      </c>
      <c r="H142" s="19" t="e">
        <f t="shared" si="16"/>
        <v>#DIV/0!</v>
      </c>
    </row>
    <row r="143" spans="1:8" ht="16.5" thickBot="1" x14ac:dyDescent="0.3">
      <c r="A143" s="7"/>
      <c r="B143" s="8"/>
      <c r="C143" s="20">
        <v>0</v>
      </c>
      <c r="D143" s="20">
        <v>0</v>
      </c>
      <c r="E143" s="20">
        <v>0</v>
      </c>
      <c r="F143" s="20">
        <v>0</v>
      </c>
      <c r="G143" s="19" t="e">
        <f t="shared" si="15"/>
        <v>#DIV/0!</v>
      </c>
      <c r="H143" s="19" t="e">
        <f t="shared" si="16"/>
        <v>#DIV/0!</v>
      </c>
    </row>
    <row r="144" spans="1:8" ht="16.5" thickBot="1" x14ac:dyDescent="0.3">
      <c r="A144" s="7"/>
      <c r="B144" s="8"/>
      <c r="C144" s="20">
        <v>0</v>
      </c>
      <c r="D144" s="20">
        <v>0</v>
      </c>
      <c r="E144" s="20">
        <v>0</v>
      </c>
      <c r="F144" s="20">
        <v>0</v>
      </c>
      <c r="G144" s="19" t="e">
        <f t="shared" si="15"/>
        <v>#DIV/0!</v>
      </c>
      <c r="H144" s="19" t="e">
        <f t="shared" si="16"/>
        <v>#DIV/0!</v>
      </c>
    </row>
    <row r="145" spans="1:8" ht="16.5" thickBot="1" x14ac:dyDescent="0.3">
      <c r="A145" s="7"/>
      <c r="B145" s="8"/>
      <c r="C145" s="20">
        <v>0</v>
      </c>
      <c r="D145" s="20">
        <v>0</v>
      </c>
      <c r="E145" s="20">
        <v>0</v>
      </c>
      <c r="F145" s="20">
        <v>0</v>
      </c>
      <c r="G145" s="19" t="e">
        <f t="shared" si="15"/>
        <v>#DIV/0!</v>
      </c>
      <c r="H145" s="19" t="e">
        <f t="shared" si="16"/>
        <v>#DIV/0!</v>
      </c>
    </row>
    <row r="146" spans="1:8" ht="16.5" thickBot="1" x14ac:dyDescent="0.3">
      <c r="A146" s="7"/>
      <c r="B146" s="8"/>
      <c r="C146" s="20">
        <v>0</v>
      </c>
      <c r="D146" s="20">
        <v>0</v>
      </c>
      <c r="E146" s="20">
        <v>0</v>
      </c>
      <c r="F146" s="20">
        <v>0</v>
      </c>
      <c r="G146" s="19" t="e">
        <f t="shared" si="15"/>
        <v>#DIV/0!</v>
      </c>
      <c r="H146" s="19" t="e">
        <f t="shared" si="16"/>
        <v>#DIV/0!</v>
      </c>
    </row>
    <row r="147" spans="1:8" ht="16.5" thickBot="1" x14ac:dyDescent="0.3">
      <c r="A147" s="7"/>
      <c r="B147" s="8"/>
      <c r="C147" s="20">
        <v>0</v>
      </c>
      <c r="D147" s="20">
        <v>0</v>
      </c>
      <c r="E147" s="20">
        <v>0</v>
      </c>
      <c r="F147" s="20">
        <v>0</v>
      </c>
      <c r="G147" s="19" t="e">
        <f t="shared" si="15"/>
        <v>#DIV/0!</v>
      </c>
      <c r="H147" s="19" t="e">
        <f t="shared" si="16"/>
        <v>#DIV/0!</v>
      </c>
    </row>
    <row r="148" spans="1:8" ht="16.5" thickBot="1" x14ac:dyDescent="0.3">
      <c r="A148" s="7"/>
      <c r="B148" s="8"/>
      <c r="C148" s="20">
        <v>0</v>
      </c>
      <c r="D148" s="20">
        <v>0</v>
      </c>
      <c r="E148" s="20">
        <v>0</v>
      </c>
      <c r="F148" s="20">
        <v>0</v>
      </c>
      <c r="G148" s="19" t="e">
        <f t="shared" si="15"/>
        <v>#DIV/0!</v>
      </c>
      <c r="H148" s="19" t="e">
        <f t="shared" si="16"/>
        <v>#DIV/0!</v>
      </c>
    </row>
    <row r="149" spans="1:8" ht="16.5" thickBot="1" x14ac:dyDescent="0.3">
      <c r="A149" s="7"/>
      <c r="B149" s="8" t="s">
        <v>7</v>
      </c>
      <c r="C149" s="21">
        <f>SUM(C133:C148)</f>
        <v>0</v>
      </c>
      <c r="D149" s="21">
        <f>SUM(D133:D148)</f>
        <v>0</v>
      </c>
      <c r="E149" s="21">
        <f>SUM(E133:E148)</f>
        <v>0</v>
      </c>
      <c r="F149" s="21">
        <f>SUM(F133:F148)</f>
        <v>0</v>
      </c>
      <c r="G149" s="19" t="e">
        <f t="shared" si="15"/>
        <v>#DIV/0!</v>
      </c>
      <c r="H149" s="19" t="e">
        <f t="shared" si="16"/>
        <v>#DIV/0!</v>
      </c>
    </row>
    <row r="150" spans="1:8" ht="16.5" customHeight="1" thickBot="1" x14ac:dyDescent="0.3">
      <c r="A150" s="47" t="s">
        <v>28</v>
      </c>
      <c r="B150" s="49"/>
      <c r="C150" s="49"/>
      <c r="D150" s="49"/>
      <c r="E150" s="49"/>
      <c r="F150" s="49"/>
      <c r="G150" s="49"/>
      <c r="H150" s="48"/>
    </row>
    <row r="151" spans="1:8" ht="32.25" thickBot="1" x14ac:dyDescent="0.3">
      <c r="A151" s="3" t="s">
        <v>3</v>
      </c>
      <c r="B151" s="4" t="s">
        <v>4</v>
      </c>
      <c r="C151" s="4" t="s">
        <v>5</v>
      </c>
      <c r="D151" s="4" t="s">
        <v>15</v>
      </c>
      <c r="E151" s="4" t="s">
        <v>16</v>
      </c>
      <c r="F151" s="4" t="s">
        <v>17</v>
      </c>
      <c r="G151" s="4" t="s">
        <v>20</v>
      </c>
      <c r="H151" s="4" t="s">
        <v>21</v>
      </c>
    </row>
    <row r="152" spans="1:8" ht="16.5" thickBot="1" x14ac:dyDescent="0.3">
      <c r="A152" s="5"/>
      <c r="B152" s="6">
        <v>1</v>
      </c>
      <c r="C152" s="6">
        <v>2</v>
      </c>
      <c r="D152" s="6">
        <v>3</v>
      </c>
      <c r="E152" s="6">
        <v>4</v>
      </c>
      <c r="F152" s="6">
        <v>5</v>
      </c>
      <c r="G152" s="6">
        <v>6</v>
      </c>
      <c r="H152" s="6">
        <v>7</v>
      </c>
    </row>
    <row r="153" spans="1:8" ht="16.5" thickBot="1" x14ac:dyDescent="0.3">
      <c r="A153" s="7">
        <v>311</v>
      </c>
      <c r="B153" s="8" t="s">
        <v>29</v>
      </c>
      <c r="C153" s="40">
        <v>0</v>
      </c>
      <c r="D153" s="40">
        <v>0</v>
      </c>
      <c r="E153" s="40">
        <v>0</v>
      </c>
      <c r="F153" s="40">
        <v>0</v>
      </c>
      <c r="G153" s="19" t="e">
        <f t="shared" ref="G153:G169" si="17">F153/D153*100</f>
        <v>#DIV/0!</v>
      </c>
      <c r="H153" s="19" t="e">
        <f t="shared" ref="H153:H169" si="18">F153/E153*100</f>
        <v>#DIV/0!</v>
      </c>
    </row>
    <row r="154" spans="1:8" ht="16.5" thickBot="1" x14ac:dyDescent="0.3">
      <c r="A154" s="7">
        <v>312</v>
      </c>
      <c r="B154" s="8" t="s">
        <v>30</v>
      </c>
      <c r="C154" s="40">
        <v>0</v>
      </c>
      <c r="D154" s="40">
        <v>0</v>
      </c>
      <c r="E154" s="40">
        <v>0</v>
      </c>
      <c r="F154" s="40">
        <v>0</v>
      </c>
      <c r="G154" s="19" t="e">
        <f t="shared" si="17"/>
        <v>#DIV/0!</v>
      </c>
      <c r="H154" s="19" t="e">
        <f t="shared" si="18"/>
        <v>#DIV/0!</v>
      </c>
    </row>
    <row r="155" spans="1:8" ht="16.5" thickBot="1" x14ac:dyDescent="0.3">
      <c r="A155" s="7">
        <v>313</v>
      </c>
      <c r="B155" s="8" t="s">
        <v>31</v>
      </c>
      <c r="C155" s="40">
        <v>0</v>
      </c>
      <c r="D155" s="40">
        <v>0</v>
      </c>
      <c r="E155" s="40">
        <v>0</v>
      </c>
      <c r="F155" s="40">
        <v>0</v>
      </c>
      <c r="G155" s="19" t="e">
        <f t="shared" si="17"/>
        <v>#DIV/0!</v>
      </c>
      <c r="H155" s="19" t="e">
        <f t="shared" si="18"/>
        <v>#DIV/0!</v>
      </c>
    </row>
    <row r="156" spans="1:8" ht="16.5" thickBot="1" x14ac:dyDescent="0.3">
      <c r="A156" s="7">
        <v>321</v>
      </c>
      <c r="B156" s="8" t="s">
        <v>32</v>
      </c>
      <c r="C156" s="40">
        <v>0</v>
      </c>
      <c r="D156" s="40">
        <v>0</v>
      </c>
      <c r="E156" s="40">
        <v>0</v>
      </c>
      <c r="F156" s="40">
        <v>0</v>
      </c>
      <c r="G156" s="19" t="e">
        <f t="shared" si="17"/>
        <v>#DIV/0!</v>
      </c>
      <c r="H156" s="19" t="e">
        <f t="shared" si="18"/>
        <v>#DIV/0!</v>
      </c>
    </row>
    <row r="157" spans="1:8" ht="16.5" thickBot="1" x14ac:dyDescent="0.3">
      <c r="A157" s="7">
        <v>322</v>
      </c>
      <c r="B157" s="8" t="s">
        <v>33</v>
      </c>
      <c r="C157" s="40">
        <v>0</v>
      </c>
      <c r="D157" s="40">
        <v>10000</v>
      </c>
      <c r="E157" s="40">
        <v>5000</v>
      </c>
      <c r="F157" s="40">
        <v>0</v>
      </c>
      <c r="G157" s="19">
        <f t="shared" si="17"/>
        <v>0</v>
      </c>
      <c r="H157" s="19">
        <f t="shared" si="18"/>
        <v>0</v>
      </c>
    </row>
    <row r="158" spans="1:8" ht="16.5" thickBot="1" x14ac:dyDescent="0.3">
      <c r="A158" s="7">
        <v>323</v>
      </c>
      <c r="B158" s="8" t="s">
        <v>34</v>
      </c>
      <c r="C158" s="40">
        <v>0</v>
      </c>
      <c r="D158" s="40">
        <v>0</v>
      </c>
      <c r="E158" s="40">
        <v>0</v>
      </c>
      <c r="F158" s="40">
        <v>0</v>
      </c>
      <c r="G158" s="19" t="e">
        <f t="shared" si="17"/>
        <v>#DIV/0!</v>
      </c>
      <c r="H158" s="19" t="e">
        <f t="shared" si="18"/>
        <v>#DIV/0!</v>
      </c>
    </row>
    <row r="159" spans="1:8" ht="32.25" thickBot="1" x14ac:dyDescent="0.3">
      <c r="A159" s="7">
        <v>324</v>
      </c>
      <c r="B159" s="8" t="s">
        <v>35</v>
      </c>
      <c r="C159" s="40">
        <v>0</v>
      </c>
      <c r="D159" s="40">
        <v>0</v>
      </c>
      <c r="E159" s="40">
        <v>0</v>
      </c>
      <c r="F159" s="40">
        <v>0</v>
      </c>
      <c r="G159" s="19" t="e">
        <f t="shared" si="17"/>
        <v>#DIV/0!</v>
      </c>
      <c r="H159" s="19" t="e">
        <f t="shared" si="18"/>
        <v>#DIV/0!</v>
      </c>
    </row>
    <row r="160" spans="1:8" ht="16.5" thickBot="1" x14ac:dyDescent="0.3">
      <c r="A160" s="7">
        <v>329</v>
      </c>
      <c r="B160" s="8" t="s">
        <v>36</v>
      </c>
      <c r="C160" s="40">
        <v>6493.6</v>
      </c>
      <c r="D160" s="40">
        <v>5000</v>
      </c>
      <c r="E160" s="40">
        <v>4000</v>
      </c>
      <c r="F160" s="40">
        <v>0</v>
      </c>
      <c r="G160" s="19">
        <f t="shared" si="17"/>
        <v>0</v>
      </c>
      <c r="H160" s="19">
        <f t="shared" si="18"/>
        <v>0</v>
      </c>
    </row>
    <row r="161" spans="1:8" ht="16.5" thickBot="1" x14ac:dyDescent="0.3">
      <c r="A161" s="7">
        <v>343</v>
      </c>
      <c r="B161" s="8" t="s">
        <v>37</v>
      </c>
      <c r="C161" s="40">
        <v>0</v>
      </c>
      <c r="D161" s="40">
        <v>0</v>
      </c>
      <c r="E161" s="40">
        <v>0</v>
      </c>
      <c r="F161" s="40">
        <v>0</v>
      </c>
      <c r="G161" s="19" t="e">
        <f t="shared" si="17"/>
        <v>#DIV/0!</v>
      </c>
      <c r="H161" s="19" t="e">
        <f t="shared" si="18"/>
        <v>#DIV/0!</v>
      </c>
    </row>
    <row r="162" spans="1:8" ht="16.5" thickBot="1" x14ac:dyDescent="0.3">
      <c r="A162" s="7">
        <v>412</v>
      </c>
      <c r="B162" s="8" t="s">
        <v>45</v>
      </c>
      <c r="C162" s="40">
        <v>12500</v>
      </c>
      <c r="D162" s="40">
        <v>0</v>
      </c>
      <c r="E162" s="40">
        <v>0</v>
      </c>
      <c r="F162" s="40">
        <v>0</v>
      </c>
      <c r="G162" s="19" t="e">
        <f t="shared" si="17"/>
        <v>#DIV/0!</v>
      </c>
      <c r="H162" s="19" t="e">
        <f t="shared" si="18"/>
        <v>#DIV/0!</v>
      </c>
    </row>
    <row r="163" spans="1:8" ht="16.5" thickBot="1" x14ac:dyDescent="0.3">
      <c r="A163" s="7">
        <v>421</v>
      </c>
      <c r="B163" s="8" t="s">
        <v>38</v>
      </c>
      <c r="C163" s="40">
        <v>0</v>
      </c>
      <c r="D163" s="40">
        <v>0</v>
      </c>
      <c r="E163" s="40">
        <v>0</v>
      </c>
      <c r="F163" s="40">
        <v>0</v>
      </c>
      <c r="G163" s="19" t="e">
        <f t="shared" si="17"/>
        <v>#DIV/0!</v>
      </c>
      <c r="H163" s="19" t="e">
        <f t="shared" si="18"/>
        <v>#DIV/0!</v>
      </c>
    </row>
    <row r="164" spans="1:8" ht="16.5" thickBot="1" x14ac:dyDescent="0.3">
      <c r="A164" s="7">
        <v>422</v>
      </c>
      <c r="B164" s="8" t="s">
        <v>39</v>
      </c>
      <c r="C164" s="40">
        <v>0</v>
      </c>
      <c r="D164" s="40">
        <v>5000</v>
      </c>
      <c r="E164" s="40">
        <v>5000</v>
      </c>
      <c r="F164" s="40">
        <v>0</v>
      </c>
      <c r="G164" s="19">
        <f t="shared" si="17"/>
        <v>0</v>
      </c>
      <c r="H164" s="19">
        <f t="shared" si="18"/>
        <v>0</v>
      </c>
    </row>
    <row r="165" spans="1:8" ht="16.5" thickBot="1" x14ac:dyDescent="0.3">
      <c r="A165" s="7">
        <v>423</v>
      </c>
      <c r="B165" s="8" t="s">
        <v>40</v>
      </c>
      <c r="C165" s="40">
        <v>0</v>
      </c>
      <c r="D165" s="40">
        <v>0</v>
      </c>
      <c r="E165" s="40">
        <v>0</v>
      </c>
      <c r="F165" s="40">
        <v>0</v>
      </c>
      <c r="G165" s="19" t="e">
        <f t="shared" si="17"/>
        <v>#DIV/0!</v>
      </c>
      <c r="H165" s="19" t="e">
        <f t="shared" si="18"/>
        <v>#DIV/0!</v>
      </c>
    </row>
    <row r="166" spans="1:8" ht="32.25" thickBot="1" x14ac:dyDescent="0.3">
      <c r="A166" s="7">
        <v>424</v>
      </c>
      <c r="B166" s="8" t="s">
        <v>41</v>
      </c>
      <c r="C166" s="40">
        <v>0</v>
      </c>
      <c r="D166" s="40">
        <v>0</v>
      </c>
      <c r="E166" s="40">
        <v>0</v>
      </c>
      <c r="F166" s="40">
        <v>0</v>
      </c>
      <c r="G166" s="19" t="e">
        <f t="shared" si="17"/>
        <v>#DIV/0!</v>
      </c>
      <c r="H166" s="19" t="e">
        <f t="shared" si="18"/>
        <v>#DIV/0!</v>
      </c>
    </row>
    <row r="167" spans="1:8" ht="16.5" thickBot="1" x14ac:dyDescent="0.3">
      <c r="A167" s="7"/>
      <c r="B167" s="8"/>
      <c r="C167" s="40">
        <v>0</v>
      </c>
      <c r="D167" s="40">
        <v>0</v>
      </c>
      <c r="E167" s="40">
        <v>0</v>
      </c>
      <c r="F167" s="40">
        <v>0</v>
      </c>
      <c r="G167" s="19" t="e">
        <f t="shared" si="17"/>
        <v>#DIV/0!</v>
      </c>
      <c r="H167" s="19" t="e">
        <f t="shared" si="18"/>
        <v>#DIV/0!</v>
      </c>
    </row>
    <row r="168" spans="1:8" ht="16.5" thickBot="1" x14ac:dyDescent="0.3">
      <c r="A168" s="7"/>
      <c r="B168" s="8"/>
      <c r="C168" s="40">
        <v>0</v>
      </c>
      <c r="D168" s="40">
        <v>0</v>
      </c>
      <c r="E168" s="40">
        <v>0</v>
      </c>
      <c r="F168" s="40">
        <v>0</v>
      </c>
      <c r="G168" s="19" t="e">
        <f t="shared" si="17"/>
        <v>#DIV/0!</v>
      </c>
      <c r="H168" s="19" t="e">
        <f t="shared" si="18"/>
        <v>#DIV/0!</v>
      </c>
    </row>
    <row r="169" spans="1:8" ht="16.5" thickBot="1" x14ac:dyDescent="0.3">
      <c r="A169" s="7"/>
      <c r="B169" s="8" t="s">
        <v>7</v>
      </c>
      <c r="C169" s="41">
        <f>SUM(C153:C168)</f>
        <v>18993.599999999999</v>
      </c>
      <c r="D169" s="41">
        <f>SUM(D153:D168)</f>
        <v>20000</v>
      </c>
      <c r="E169" s="41">
        <f>SUM(E153:E168)</f>
        <v>14000</v>
      </c>
      <c r="F169" s="41">
        <f>SUM(F153:F168)</f>
        <v>0</v>
      </c>
      <c r="G169" s="19">
        <f t="shared" si="17"/>
        <v>0</v>
      </c>
      <c r="H169" s="19">
        <f t="shared" si="18"/>
        <v>0</v>
      </c>
    </row>
    <row r="170" spans="1:8" ht="16.5" customHeight="1" thickBot="1" x14ac:dyDescent="0.3">
      <c r="A170" s="47" t="s">
        <v>26</v>
      </c>
      <c r="B170" s="49"/>
      <c r="C170" s="49"/>
      <c r="D170" s="49"/>
      <c r="E170" s="49"/>
      <c r="F170" s="49"/>
      <c r="G170" s="49"/>
      <c r="H170" s="48"/>
    </row>
    <row r="171" spans="1:8" ht="32.25" thickBot="1" x14ac:dyDescent="0.3">
      <c r="A171" s="3" t="s">
        <v>3</v>
      </c>
      <c r="B171" s="4" t="s">
        <v>4</v>
      </c>
      <c r="C171" s="4" t="s">
        <v>5</v>
      </c>
      <c r="D171" s="4" t="s">
        <v>15</v>
      </c>
      <c r="E171" s="4" t="s">
        <v>16</v>
      </c>
      <c r="F171" s="4" t="s">
        <v>17</v>
      </c>
      <c r="G171" s="4" t="s">
        <v>20</v>
      </c>
      <c r="H171" s="4" t="s">
        <v>21</v>
      </c>
    </row>
    <row r="172" spans="1:8" ht="16.5" thickBot="1" x14ac:dyDescent="0.3">
      <c r="A172" s="5"/>
      <c r="B172" s="6">
        <v>1</v>
      </c>
      <c r="C172" s="6">
        <v>2</v>
      </c>
      <c r="D172" s="6">
        <v>3</v>
      </c>
      <c r="E172" s="6">
        <v>4</v>
      </c>
      <c r="F172" s="6">
        <v>5</v>
      </c>
      <c r="G172" s="6">
        <v>6</v>
      </c>
      <c r="H172" s="6">
        <v>7</v>
      </c>
    </row>
    <row r="173" spans="1:8" ht="16.5" thickBot="1" x14ac:dyDescent="0.3">
      <c r="A173" s="7"/>
      <c r="B173" s="8"/>
      <c r="C173" s="20">
        <v>0</v>
      </c>
      <c r="D173" s="20">
        <v>0</v>
      </c>
      <c r="E173" s="20">
        <v>0</v>
      </c>
      <c r="F173" s="20">
        <v>0</v>
      </c>
      <c r="G173" s="19" t="e">
        <f t="shared" ref="G173:G189" si="19">F173/D173*100</f>
        <v>#DIV/0!</v>
      </c>
      <c r="H173" s="19" t="e">
        <f t="shared" ref="H173:H189" si="20">F173/E173*100</f>
        <v>#DIV/0!</v>
      </c>
    </row>
    <row r="174" spans="1:8" ht="16.5" thickBot="1" x14ac:dyDescent="0.3">
      <c r="A174" s="7"/>
      <c r="B174" s="8"/>
      <c r="C174" s="20">
        <v>0</v>
      </c>
      <c r="D174" s="20">
        <v>0</v>
      </c>
      <c r="E174" s="20">
        <v>0</v>
      </c>
      <c r="F174" s="20">
        <v>0</v>
      </c>
      <c r="G174" s="19" t="e">
        <f t="shared" si="19"/>
        <v>#DIV/0!</v>
      </c>
      <c r="H174" s="19" t="e">
        <f t="shared" si="20"/>
        <v>#DIV/0!</v>
      </c>
    </row>
    <row r="175" spans="1:8" ht="16.5" thickBot="1" x14ac:dyDescent="0.3">
      <c r="A175" s="7"/>
      <c r="B175" s="8"/>
      <c r="C175" s="20">
        <v>0</v>
      </c>
      <c r="D175" s="20">
        <v>0</v>
      </c>
      <c r="E175" s="20">
        <v>0</v>
      </c>
      <c r="F175" s="20">
        <v>0</v>
      </c>
      <c r="G175" s="19" t="e">
        <f t="shared" si="19"/>
        <v>#DIV/0!</v>
      </c>
      <c r="H175" s="19" t="e">
        <f t="shared" si="20"/>
        <v>#DIV/0!</v>
      </c>
    </row>
    <row r="176" spans="1:8" ht="16.5" thickBot="1" x14ac:dyDescent="0.3">
      <c r="A176" s="7"/>
      <c r="B176" s="8"/>
      <c r="C176" s="20">
        <v>0</v>
      </c>
      <c r="D176" s="20">
        <v>0</v>
      </c>
      <c r="E176" s="20">
        <v>0</v>
      </c>
      <c r="F176" s="20">
        <v>0</v>
      </c>
      <c r="G176" s="19" t="e">
        <f t="shared" si="19"/>
        <v>#DIV/0!</v>
      </c>
      <c r="H176" s="19" t="e">
        <f t="shared" si="20"/>
        <v>#DIV/0!</v>
      </c>
    </row>
    <row r="177" spans="1:8" ht="16.5" thickBot="1" x14ac:dyDescent="0.3">
      <c r="A177" s="7"/>
      <c r="B177" s="8"/>
      <c r="C177" s="20">
        <v>0</v>
      </c>
      <c r="D177" s="20">
        <v>0</v>
      </c>
      <c r="E177" s="20">
        <v>0</v>
      </c>
      <c r="F177" s="20">
        <v>0</v>
      </c>
      <c r="G177" s="19" t="e">
        <f t="shared" si="19"/>
        <v>#DIV/0!</v>
      </c>
      <c r="H177" s="19" t="e">
        <f t="shared" si="20"/>
        <v>#DIV/0!</v>
      </c>
    </row>
    <row r="178" spans="1:8" ht="16.5" thickBot="1" x14ac:dyDescent="0.3">
      <c r="A178" s="7"/>
      <c r="B178" s="8"/>
      <c r="C178" s="20">
        <v>0</v>
      </c>
      <c r="D178" s="20">
        <v>0</v>
      </c>
      <c r="E178" s="20">
        <v>0</v>
      </c>
      <c r="F178" s="20">
        <v>0</v>
      </c>
      <c r="G178" s="19" t="e">
        <f t="shared" si="19"/>
        <v>#DIV/0!</v>
      </c>
      <c r="H178" s="19" t="e">
        <f t="shared" si="20"/>
        <v>#DIV/0!</v>
      </c>
    </row>
    <row r="179" spans="1:8" ht="16.5" thickBot="1" x14ac:dyDescent="0.3">
      <c r="A179" s="7"/>
      <c r="B179" s="8"/>
      <c r="C179" s="20">
        <v>0</v>
      </c>
      <c r="D179" s="20">
        <v>0</v>
      </c>
      <c r="E179" s="20">
        <v>0</v>
      </c>
      <c r="F179" s="20">
        <v>0</v>
      </c>
      <c r="G179" s="19" t="e">
        <f t="shared" si="19"/>
        <v>#DIV/0!</v>
      </c>
      <c r="H179" s="19" t="e">
        <f t="shared" si="20"/>
        <v>#DIV/0!</v>
      </c>
    </row>
    <row r="180" spans="1:8" ht="16.5" thickBot="1" x14ac:dyDescent="0.3">
      <c r="A180" s="7"/>
      <c r="B180" s="8"/>
      <c r="C180" s="20">
        <v>0</v>
      </c>
      <c r="D180" s="20">
        <v>0</v>
      </c>
      <c r="E180" s="20">
        <v>0</v>
      </c>
      <c r="F180" s="20">
        <v>0</v>
      </c>
      <c r="G180" s="19" t="e">
        <f t="shared" si="19"/>
        <v>#DIV/0!</v>
      </c>
      <c r="H180" s="19" t="e">
        <f t="shared" si="20"/>
        <v>#DIV/0!</v>
      </c>
    </row>
    <row r="181" spans="1:8" ht="16.5" thickBot="1" x14ac:dyDescent="0.3">
      <c r="A181" s="7"/>
      <c r="B181" s="8"/>
      <c r="C181" s="20">
        <v>0</v>
      </c>
      <c r="D181" s="20">
        <v>0</v>
      </c>
      <c r="E181" s="20">
        <v>0</v>
      </c>
      <c r="F181" s="20">
        <v>0</v>
      </c>
      <c r="G181" s="19" t="e">
        <f t="shared" si="19"/>
        <v>#DIV/0!</v>
      </c>
      <c r="H181" s="19" t="e">
        <f t="shared" si="20"/>
        <v>#DIV/0!</v>
      </c>
    </row>
    <row r="182" spans="1:8" ht="16.5" thickBot="1" x14ac:dyDescent="0.3">
      <c r="A182" s="7"/>
      <c r="B182" s="8"/>
      <c r="C182" s="20">
        <v>0</v>
      </c>
      <c r="D182" s="20">
        <v>0</v>
      </c>
      <c r="E182" s="20">
        <v>0</v>
      </c>
      <c r="F182" s="20">
        <v>0</v>
      </c>
      <c r="G182" s="19" t="e">
        <f t="shared" si="19"/>
        <v>#DIV/0!</v>
      </c>
      <c r="H182" s="19" t="e">
        <f t="shared" si="20"/>
        <v>#DIV/0!</v>
      </c>
    </row>
    <row r="183" spans="1:8" ht="16.5" thickBot="1" x14ac:dyDescent="0.3">
      <c r="A183" s="7"/>
      <c r="B183" s="8"/>
      <c r="C183" s="20">
        <v>0</v>
      </c>
      <c r="D183" s="20">
        <v>0</v>
      </c>
      <c r="E183" s="20">
        <v>0</v>
      </c>
      <c r="F183" s="20">
        <v>0</v>
      </c>
      <c r="G183" s="19" t="e">
        <f t="shared" si="19"/>
        <v>#DIV/0!</v>
      </c>
      <c r="H183" s="19" t="e">
        <f t="shared" si="20"/>
        <v>#DIV/0!</v>
      </c>
    </row>
    <row r="184" spans="1:8" ht="16.5" thickBot="1" x14ac:dyDescent="0.3">
      <c r="A184" s="7"/>
      <c r="B184" s="8"/>
      <c r="C184" s="20">
        <v>0</v>
      </c>
      <c r="D184" s="20">
        <v>0</v>
      </c>
      <c r="E184" s="20">
        <v>0</v>
      </c>
      <c r="F184" s="20">
        <v>0</v>
      </c>
      <c r="G184" s="19" t="e">
        <f t="shared" si="19"/>
        <v>#DIV/0!</v>
      </c>
      <c r="H184" s="19" t="e">
        <f t="shared" si="20"/>
        <v>#DIV/0!</v>
      </c>
    </row>
    <row r="185" spans="1:8" ht="16.5" thickBot="1" x14ac:dyDescent="0.3">
      <c r="A185" s="7"/>
      <c r="B185" s="8"/>
      <c r="C185" s="20">
        <v>0</v>
      </c>
      <c r="D185" s="20">
        <v>0</v>
      </c>
      <c r="E185" s="20">
        <v>0</v>
      </c>
      <c r="F185" s="20">
        <v>0</v>
      </c>
      <c r="G185" s="19" t="e">
        <f t="shared" si="19"/>
        <v>#DIV/0!</v>
      </c>
      <c r="H185" s="19" t="e">
        <f t="shared" si="20"/>
        <v>#DIV/0!</v>
      </c>
    </row>
    <row r="186" spans="1:8" ht="16.5" thickBot="1" x14ac:dyDescent="0.3">
      <c r="A186" s="7"/>
      <c r="B186" s="8"/>
      <c r="C186" s="20">
        <v>0</v>
      </c>
      <c r="D186" s="20">
        <v>0</v>
      </c>
      <c r="E186" s="20">
        <v>0</v>
      </c>
      <c r="F186" s="20">
        <v>0</v>
      </c>
      <c r="G186" s="19" t="e">
        <f t="shared" si="19"/>
        <v>#DIV/0!</v>
      </c>
      <c r="H186" s="19" t="e">
        <f t="shared" si="20"/>
        <v>#DIV/0!</v>
      </c>
    </row>
    <row r="187" spans="1:8" ht="16.5" thickBot="1" x14ac:dyDescent="0.3">
      <c r="A187" s="7"/>
      <c r="B187" s="8"/>
      <c r="C187" s="20">
        <v>0</v>
      </c>
      <c r="D187" s="20">
        <v>0</v>
      </c>
      <c r="E187" s="20">
        <v>0</v>
      </c>
      <c r="F187" s="20">
        <v>0</v>
      </c>
      <c r="G187" s="19" t="e">
        <f t="shared" si="19"/>
        <v>#DIV/0!</v>
      </c>
      <c r="H187" s="19" t="e">
        <f t="shared" si="20"/>
        <v>#DIV/0!</v>
      </c>
    </row>
    <row r="188" spans="1:8" ht="16.5" thickBot="1" x14ac:dyDescent="0.3">
      <c r="A188" s="7"/>
      <c r="B188" s="8"/>
      <c r="C188" s="20">
        <v>0</v>
      </c>
      <c r="D188" s="20">
        <v>0</v>
      </c>
      <c r="E188" s="20">
        <v>0</v>
      </c>
      <c r="F188" s="20">
        <v>0</v>
      </c>
      <c r="G188" s="19" t="e">
        <f t="shared" si="19"/>
        <v>#DIV/0!</v>
      </c>
      <c r="H188" s="19" t="e">
        <f t="shared" si="20"/>
        <v>#DIV/0!</v>
      </c>
    </row>
    <row r="189" spans="1:8" ht="16.5" thickBot="1" x14ac:dyDescent="0.3">
      <c r="A189" s="7"/>
      <c r="B189" s="8" t="s">
        <v>7</v>
      </c>
      <c r="C189" s="21">
        <f>SUM(C173:C188)</f>
        <v>0</v>
      </c>
      <c r="D189" s="21">
        <f>SUM(D173:D188)</f>
        <v>0</v>
      </c>
      <c r="E189" s="21">
        <f>SUM(E173:E188)</f>
        <v>0</v>
      </c>
      <c r="F189" s="21">
        <f>SUM(F173:F188)</f>
        <v>0</v>
      </c>
      <c r="G189" s="19" t="e">
        <f t="shared" si="19"/>
        <v>#DIV/0!</v>
      </c>
      <c r="H189" s="19" t="e">
        <f t="shared" si="20"/>
        <v>#DIV/0!</v>
      </c>
    </row>
    <row r="190" spans="1:8" ht="16.5" thickBot="1" x14ac:dyDescent="0.3">
      <c r="A190" s="47" t="s">
        <v>14</v>
      </c>
      <c r="B190" s="49"/>
      <c r="C190" s="49"/>
      <c r="D190" s="49"/>
      <c r="E190" s="49"/>
      <c r="F190" s="49"/>
      <c r="G190" s="49"/>
      <c r="H190" s="48"/>
    </row>
    <row r="191" spans="1:8" ht="32.25" thickBot="1" x14ac:dyDescent="0.3">
      <c r="A191" s="3" t="s">
        <v>3</v>
      </c>
      <c r="B191" s="4" t="s">
        <v>4</v>
      </c>
      <c r="C191" s="4" t="s">
        <v>5</v>
      </c>
      <c r="D191" s="4" t="s">
        <v>15</v>
      </c>
      <c r="E191" s="4" t="s">
        <v>16</v>
      </c>
      <c r="F191" s="4" t="s">
        <v>17</v>
      </c>
      <c r="G191" s="4" t="s">
        <v>20</v>
      </c>
      <c r="H191" s="4" t="s">
        <v>21</v>
      </c>
    </row>
    <row r="192" spans="1:8" ht="16.5" thickBot="1" x14ac:dyDescent="0.3">
      <c r="A192" s="5"/>
      <c r="B192" s="6">
        <v>1</v>
      </c>
      <c r="C192" s="6">
        <v>2</v>
      </c>
      <c r="D192" s="6">
        <v>3</v>
      </c>
      <c r="E192" s="6">
        <v>4</v>
      </c>
      <c r="F192" s="6">
        <v>5</v>
      </c>
      <c r="G192" s="6">
        <v>6</v>
      </c>
      <c r="H192" s="6">
        <v>7</v>
      </c>
    </row>
    <row r="193" spans="1:8" ht="16.5" thickBot="1" x14ac:dyDescent="0.3">
      <c r="A193" s="7"/>
      <c r="B193" s="8"/>
      <c r="C193" s="20">
        <v>0</v>
      </c>
      <c r="D193" s="20">
        <v>0</v>
      </c>
      <c r="E193" s="20">
        <v>0</v>
      </c>
      <c r="F193" s="20">
        <v>0</v>
      </c>
      <c r="G193" s="19" t="e">
        <f t="shared" ref="G193:G209" si="21">F193/D193*100</f>
        <v>#DIV/0!</v>
      </c>
      <c r="H193" s="19" t="e">
        <f t="shared" ref="H193:H209" si="22">F193/E193*100</f>
        <v>#DIV/0!</v>
      </c>
    </row>
    <row r="194" spans="1:8" ht="16.5" thickBot="1" x14ac:dyDescent="0.3">
      <c r="A194" s="7"/>
      <c r="B194" s="8"/>
      <c r="C194" s="20">
        <v>0</v>
      </c>
      <c r="D194" s="20">
        <v>0</v>
      </c>
      <c r="E194" s="20">
        <v>0</v>
      </c>
      <c r="F194" s="20">
        <v>0</v>
      </c>
      <c r="G194" s="19" t="e">
        <f t="shared" si="21"/>
        <v>#DIV/0!</v>
      </c>
      <c r="H194" s="19" t="e">
        <f t="shared" si="22"/>
        <v>#DIV/0!</v>
      </c>
    </row>
    <row r="195" spans="1:8" ht="16.5" thickBot="1" x14ac:dyDescent="0.3">
      <c r="A195" s="7"/>
      <c r="B195" s="8"/>
      <c r="C195" s="20">
        <v>0</v>
      </c>
      <c r="D195" s="20">
        <v>0</v>
      </c>
      <c r="E195" s="20">
        <v>0</v>
      </c>
      <c r="F195" s="20">
        <v>0</v>
      </c>
      <c r="G195" s="19" t="e">
        <f t="shared" si="21"/>
        <v>#DIV/0!</v>
      </c>
      <c r="H195" s="19" t="e">
        <f t="shared" si="22"/>
        <v>#DIV/0!</v>
      </c>
    </row>
    <row r="196" spans="1:8" ht="16.5" thickBot="1" x14ac:dyDescent="0.3">
      <c r="A196" s="7"/>
      <c r="B196" s="8"/>
      <c r="C196" s="20">
        <v>0</v>
      </c>
      <c r="D196" s="20">
        <v>0</v>
      </c>
      <c r="E196" s="20">
        <v>0</v>
      </c>
      <c r="F196" s="20">
        <v>0</v>
      </c>
      <c r="G196" s="19" t="e">
        <f t="shared" si="21"/>
        <v>#DIV/0!</v>
      </c>
      <c r="H196" s="19" t="e">
        <f t="shared" si="22"/>
        <v>#DIV/0!</v>
      </c>
    </row>
    <row r="197" spans="1:8" ht="16.5" thickBot="1" x14ac:dyDescent="0.3">
      <c r="A197" s="7"/>
      <c r="B197" s="8"/>
      <c r="C197" s="20">
        <v>0</v>
      </c>
      <c r="D197" s="20">
        <v>0</v>
      </c>
      <c r="E197" s="20">
        <v>0</v>
      </c>
      <c r="F197" s="20">
        <v>0</v>
      </c>
      <c r="G197" s="19" t="e">
        <f t="shared" si="21"/>
        <v>#DIV/0!</v>
      </c>
      <c r="H197" s="19" t="e">
        <f t="shared" si="22"/>
        <v>#DIV/0!</v>
      </c>
    </row>
    <row r="198" spans="1:8" ht="16.5" thickBot="1" x14ac:dyDescent="0.3">
      <c r="A198" s="7"/>
      <c r="B198" s="8"/>
      <c r="C198" s="20">
        <v>0</v>
      </c>
      <c r="D198" s="20">
        <v>0</v>
      </c>
      <c r="E198" s="20">
        <v>0</v>
      </c>
      <c r="F198" s="20">
        <v>0</v>
      </c>
      <c r="G198" s="19" t="e">
        <f t="shared" si="21"/>
        <v>#DIV/0!</v>
      </c>
      <c r="H198" s="19" t="e">
        <f t="shared" si="22"/>
        <v>#DIV/0!</v>
      </c>
    </row>
    <row r="199" spans="1:8" ht="16.5" thickBot="1" x14ac:dyDescent="0.3">
      <c r="A199" s="7"/>
      <c r="B199" s="8"/>
      <c r="C199" s="20">
        <v>0</v>
      </c>
      <c r="D199" s="20">
        <v>0</v>
      </c>
      <c r="E199" s="20">
        <v>0</v>
      </c>
      <c r="F199" s="20">
        <v>0</v>
      </c>
      <c r="G199" s="19" t="e">
        <f t="shared" si="21"/>
        <v>#DIV/0!</v>
      </c>
      <c r="H199" s="19" t="e">
        <f t="shared" si="22"/>
        <v>#DIV/0!</v>
      </c>
    </row>
    <row r="200" spans="1:8" ht="16.5" thickBot="1" x14ac:dyDescent="0.3">
      <c r="A200" s="7"/>
      <c r="B200" s="8"/>
      <c r="C200" s="20">
        <v>0</v>
      </c>
      <c r="D200" s="20">
        <v>0</v>
      </c>
      <c r="E200" s="20">
        <v>0</v>
      </c>
      <c r="F200" s="20">
        <v>0</v>
      </c>
      <c r="G200" s="19" t="e">
        <f t="shared" si="21"/>
        <v>#DIV/0!</v>
      </c>
      <c r="H200" s="19" t="e">
        <f t="shared" si="22"/>
        <v>#DIV/0!</v>
      </c>
    </row>
    <row r="201" spans="1:8" ht="16.5" thickBot="1" x14ac:dyDescent="0.3">
      <c r="A201" s="7"/>
      <c r="B201" s="8"/>
      <c r="C201" s="20">
        <v>0</v>
      </c>
      <c r="D201" s="20">
        <v>0</v>
      </c>
      <c r="E201" s="20">
        <v>0</v>
      </c>
      <c r="F201" s="20">
        <v>0</v>
      </c>
      <c r="G201" s="19" t="e">
        <f t="shared" si="21"/>
        <v>#DIV/0!</v>
      </c>
      <c r="H201" s="19" t="e">
        <f t="shared" si="22"/>
        <v>#DIV/0!</v>
      </c>
    </row>
    <row r="202" spans="1:8" ht="16.5" thickBot="1" x14ac:dyDescent="0.3">
      <c r="A202" s="7"/>
      <c r="B202" s="8"/>
      <c r="C202" s="20">
        <v>0</v>
      </c>
      <c r="D202" s="20">
        <v>0</v>
      </c>
      <c r="E202" s="20">
        <v>0</v>
      </c>
      <c r="F202" s="20">
        <v>0</v>
      </c>
      <c r="G202" s="19" t="e">
        <f t="shared" si="21"/>
        <v>#DIV/0!</v>
      </c>
      <c r="H202" s="19" t="e">
        <f t="shared" si="22"/>
        <v>#DIV/0!</v>
      </c>
    </row>
    <row r="203" spans="1:8" ht="16.5" thickBot="1" x14ac:dyDescent="0.3">
      <c r="A203" s="7"/>
      <c r="B203" s="8"/>
      <c r="C203" s="20">
        <v>0</v>
      </c>
      <c r="D203" s="20">
        <v>0</v>
      </c>
      <c r="E203" s="20">
        <v>0</v>
      </c>
      <c r="F203" s="20">
        <v>0</v>
      </c>
      <c r="G203" s="19" t="e">
        <f t="shared" si="21"/>
        <v>#DIV/0!</v>
      </c>
      <c r="H203" s="19" t="e">
        <f t="shared" si="22"/>
        <v>#DIV/0!</v>
      </c>
    </row>
    <row r="204" spans="1:8" ht="16.5" thickBot="1" x14ac:dyDescent="0.3">
      <c r="A204" s="7"/>
      <c r="B204" s="8"/>
      <c r="C204" s="20">
        <v>0</v>
      </c>
      <c r="D204" s="20">
        <v>0</v>
      </c>
      <c r="E204" s="20">
        <v>0</v>
      </c>
      <c r="F204" s="20">
        <v>0</v>
      </c>
      <c r="G204" s="19" t="e">
        <f t="shared" si="21"/>
        <v>#DIV/0!</v>
      </c>
      <c r="H204" s="19" t="e">
        <f t="shared" si="22"/>
        <v>#DIV/0!</v>
      </c>
    </row>
    <row r="205" spans="1:8" ht="16.5" thickBot="1" x14ac:dyDescent="0.3">
      <c r="A205" s="7"/>
      <c r="B205" s="8"/>
      <c r="C205" s="20">
        <v>0</v>
      </c>
      <c r="D205" s="20">
        <v>0</v>
      </c>
      <c r="E205" s="20">
        <v>0</v>
      </c>
      <c r="F205" s="20">
        <v>0</v>
      </c>
      <c r="G205" s="19" t="e">
        <f t="shared" si="21"/>
        <v>#DIV/0!</v>
      </c>
      <c r="H205" s="19" t="e">
        <f t="shared" si="22"/>
        <v>#DIV/0!</v>
      </c>
    </row>
    <row r="206" spans="1:8" ht="16.5" thickBot="1" x14ac:dyDescent="0.3">
      <c r="A206" s="7"/>
      <c r="B206" s="8"/>
      <c r="C206" s="20">
        <v>0</v>
      </c>
      <c r="D206" s="20">
        <v>0</v>
      </c>
      <c r="E206" s="20">
        <v>0</v>
      </c>
      <c r="F206" s="20">
        <v>0</v>
      </c>
      <c r="G206" s="19" t="e">
        <f t="shared" si="21"/>
        <v>#DIV/0!</v>
      </c>
      <c r="H206" s="19" t="e">
        <f t="shared" si="22"/>
        <v>#DIV/0!</v>
      </c>
    </row>
    <row r="207" spans="1:8" ht="16.5" thickBot="1" x14ac:dyDescent="0.3">
      <c r="A207" s="7"/>
      <c r="B207" s="8"/>
      <c r="C207" s="20">
        <v>0</v>
      </c>
      <c r="D207" s="20">
        <v>0</v>
      </c>
      <c r="E207" s="20">
        <v>0</v>
      </c>
      <c r="F207" s="20">
        <v>0</v>
      </c>
      <c r="G207" s="19" t="e">
        <f t="shared" si="21"/>
        <v>#DIV/0!</v>
      </c>
      <c r="H207" s="19" t="e">
        <f t="shared" si="22"/>
        <v>#DIV/0!</v>
      </c>
    </row>
    <row r="208" spans="1:8" ht="16.5" thickBot="1" x14ac:dyDescent="0.3">
      <c r="A208" s="7"/>
      <c r="B208" s="8"/>
      <c r="C208" s="20">
        <v>0</v>
      </c>
      <c r="D208" s="20">
        <v>0</v>
      </c>
      <c r="E208" s="20">
        <v>0</v>
      </c>
      <c r="F208" s="20">
        <v>0</v>
      </c>
      <c r="G208" s="19" t="e">
        <f t="shared" si="21"/>
        <v>#DIV/0!</v>
      </c>
      <c r="H208" s="19" t="e">
        <f t="shared" si="22"/>
        <v>#DIV/0!</v>
      </c>
    </row>
    <row r="209" spans="1:8" ht="16.5" thickBot="1" x14ac:dyDescent="0.3">
      <c r="A209" s="14"/>
      <c r="B209" s="11" t="s">
        <v>7</v>
      </c>
      <c r="C209" s="51">
        <f>SUM(C193:C208)</f>
        <v>0</v>
      </c>
      <c r="D209" s="51">
        <f>SUM(D193:D208)</f>
        <v>0</v>
      </c>
      <c r="E209" s="51">
        <f>SUM(E193:E208)</f>
        <v>0</v>
      </c>
      <c r="F209" s="51">
        <f>SUM(F193:F208)</f>
        <v>0</v>
      </c>
      <c r="G209" s="52" t="e">
        <f t="shared" si="21"/>
        <v>#DIV/0!</v>
      </c>
      <c r="H209" s="19" t="e">
        <f t="shared" si="22"/>
        <v>#DIV/0!</v>
      </c>
    </row>
    <row r="210" spans="1:8" ht="15.75" x14ac:dyDescent="0.25">
      <c r="A210" s="26"/>
      <c r="B210" s="26"/>
      <c r="C210" s="27"/>
      <c r="D210" s="27"/>
      <c r="E210" s="27"/>
      <c r="F210" s="27"/>
      <c r="G210" s="26"/>
      <c r="H210" s="26"/>
    </row>
    <row r="211" spans="1:8" ht="15.75" x14ac:dyDescent="0.25">
      <c r="A211" s="26"/>
      <c r="B211" s="26"/>
      <c r="C211" s="27"/>
      <c r="D211" s="27"/>
      <c r="E211" s="27"/>
      <c r="F211" s="27"/>
      <c r="G211" s="26"/>
      <c r="H211" s="26"/>
    </row>
    <row r="212" spans="1:8" ht="15.75" x14ac:dyDescent="0.25">
      <c r="A212" s="26"/>
      <c r="B212" s="26"/>
      <c r="C212" s="27"/>
      <c r="D212" s="27"/>
      <c r="E212" s="27"/>
      <c r="F212" s="27"/>
      <c r="G212" s="26"/>
      <c r="H212" s="26"/>
    </row>
    <row r="213" spans="1:8" ht="15.75" x14ac:dyDescent="0.25">
      <c r="A213" s="23"/>
      <c r="B213" s="26"/>
      <c r="C213" s="27"/>
      <c r="D213" s="27"/>
      <c r="E213" s="27"/>
      <c r="F213" s="27"/>
      <c r="G213" s="26"/>
      <c r="H213" s="26"/>
    </row>
    <row r="214" spans="1:8" ht="15.75" x14ac:dyDescent="0.25">
      <c r="A214" s="26"/>
      <c r="B214" s="26"/>
      <c r="C214" s="27"/>
      <c r="D214" s="27"/>
      <c r="E214" s="27"/>
      <c r="F214" s="27"/>
      <c r="G214" s="26"/>
      <c r="H214" s="26"/>
    </row>
    <row r="215" spans="1:8" ht="15.75" x14ac:dyDescent="0.25">
      <c r="A215" s="23"/>
      <c r="B215" s="26"/>
      <c r="C215" s="27"/>
      <c r="D215" s="27"/>
      <c r="E215" s="27"/>
      <c r="F215" s="27"/>
      <c r="G215" s="26"/>
      <c r="H215" s="26"/>
    </row>
    <row r="216" spans="1:8" ht="15.75" x14ac:dyDescent="0.25">
      <c r="A216" s="26"/>
      <c r="B216" s="26"/>
      <c r="C216" s="27"/>
      <c r="D216" s="27"/>
      <c r="E216" s="27"/>
      <c r="F216" s="27"/>
      <c r="G216" s="26"/>
      <c r="H216" s="26"/>
    </row>
    <row r="217" spans="1:8" ht="15.75" x14ac:dyDescent="0.25">
      <c r="A217" s="23"/>
      <c r="B217" s="26"/>
      <c r="C217" s="27"/>
      <c r="D217" s="27"/>
      <c r="E217" s="27"/>
      <c r="F217" s="27"/>
      <c r="G217" s="26"/>
      <c r="H217" s="26"/>
    </row>
    <row r="218" spans="1:8" ht="15.75" x14ac:dyDescent="0.25">
      <c r="A218" s="26"/>
      <c r="B218" s="26"/>
      <c r="C218" s="27"/>
      <c r="D218" s="27"/>
      <c r="E218" s="27"/>
      <c r="F218" s="27"/>
      <c r="G218" s="26"/>
      <c r="H218" s="26"/>
    </row>
    <row r="219" spans="1:8" ht="15.75" x14ac:dyDescent="0.25">
      <c r="A219" s="26"/>
      <c r="B219" s="26"/>
      <c r="C219" s="27"/>
      <c r="D219" s="27"/>
      <c r="E219" s="27"/>
      <c r="F219" s="27"/>
      <c r="G219" s="26"/>
      <c r="H219" s="26"/>
    </row>
    <row r="220" spans="1:8" ht="15.75" x14ac:dyDescent="0.25">
      <c r="A220" s="26"/>
      <c r="B220" s="26"/>
      <c r="C220" s="27"/>
      <c r="D220" s="27"/>
      <c r="E220" s="27"/>
      <c r="F220" s="27"/>
      <c r="G220" s="26"/>
      <c r="H220" s="26"/>
    </row>
    <row r="221" spans="1:8" ht="15.75" x14ac:dyDescent="0.25">
      <c r="A221" s="26"/>
      <c r="B221" s="26"/>
      <c r="C221" s="27"/>
      <c r="D221" s="27"/>
      <c r="E221" s="27"/>
      <c r="F221" s="27"/>
      <c r="G221" s="26"/>
      <c r="H221" s="26"/>
    </row>
    <row r="222" spans="1:8" ht="15.75" x14ac:dyDescent="0.25">
      <c r="A222" s="26"/>
      <c r="B222" s="26"/>
      <c r="C222" s="27"/>
      <c r="D222" s="27"/>
      <c r="E222" s="27"/>
      <c r="F222" s="27"/>
      <c r="G222" s="26"/>
      <c r="H222" s="26"/>
    </row>
    <row r="223" spans="1:8" ht="15.75" x14ac:dyDescent="0.25">
      <c r="A223" s="26"/>
      <c r="B223" s="26"/>
      <c r="C223" s="27"/>
      <c r="D223" s="27"/>
      <c r="E223" s="27"/>
      <c r="F223" s="27"/>
      <c r="G223" s="26"/>
      <c r="H223" s="26"/>
    </row>
    <row r="224" spans="1:8" ht="15.75" x14ac:dyDescent="0.25">
      <c r="A224" s="26"/>
      <c r="B224" s="26"/>
      <c r="C224" s="27"/>
      <c r="D224" s="27"/>
      <c r="E224" s="27"/>
      <c r="F224" s="27"/>
      <c r="G224" s="26"/>
      <c r="H224" s="26"/>
    </row>
    <row r="225" spans="1:8" ht="15.75" x14ac:dyDescent="0.25">
      <c r="A225" s="26"/>
      <c r="B225" s="26"/>
      <c r="C225" s="27"/>
      <c r="D225" s="27"/>
      <c r="E225" s="27"/>
      <c r="F225" s="27"/>
      <c r="G225" s="26"/>
      <c r="H225" s="26"/>
    </row>
    <row r="226" spans="1:8" ht="15.75" x14ac:dyDescent="0.25">
      <c r="A226" s="50"/>
      <c r="B226" s="50"/>
      <c r="C226" s="50"/>
      <c r="D226" s="50"/>
      <c r="E226" s="50"/>
      <c r="F226" s="50"/>
      <c r="G226" s="50"/>
      <c r="H226" s="50"/>
    </row>
    <row r="227" spans="1:8" ht="15.75" x14ac:dyDescent="0.25">
      <c r="A227" s="23"/>
      <c r="B227" s="23"/>
      <c r="C227" s="23"/>
      <c r="D227" s="23"/>
      <c r="E227" s="23"/>
      <c r="F227" s="23"/>
      <c r="G227" s="23"/>
      <c r="H227" s="23"/>
    </row>
    <row r="228" spans="1:8" ht="15.75" x14ac:dyDescent="0.25">
      <c r="A228" s="24"/>
      <c r="B228" s="24"/>
      <c r="C228" s="24"/>
      <c r="D228" s="24"/>
      <c r="E228" s="24"/>
      <c r="F228" s="24"/>
      <c r="G228" s="24"/>
      <c r="H228" s="24"/>
    </row>
    <row r="229" spans="1:8" ht="15.75" x14ac:dyDescent="0.25">
      <c r="A229" s="23"/>
      <c r="B229" s="24"/>
      <c r="C229" s="25"/>
      <c r="D229" s="25"/>
      <c r="E229" s="25"/>
      <c r="F229" s="25"/>
      <c r="G229" s="26"/>
      <c r="H229" s="26"/>
    </row>
    <row r="230" spans="1:8" ht="15.75" x14ac:dyDescent="0.25">
      <c r="A230" s="26"/>
      <c r="B230" s="26"/>
      <c r="C230" s="27"/>
      <c r="D230" s="27"/>
      <c r="E230" s="27"/>
      <c r="F230" s="27"/>
      <c r="G230" s="26"/>
      <c r="H230" s="26"/>
    </row>
    <row r="231" spans="1:8" ht="15.75" x14ac:dyDescent="0.25">
      <c r="A231" s="26"/>
      <c r="B231" s="26"/>
      <c r="C231" s="27"/>
      <c r="D231" s="27"/>
      <c r="E231" s="27"/>
      <c r="F231" s="27"/>
      <c r="G231" s="26"/>
      <c r="H231" s="26"/>
    </row>
    <row r="232" spans="1:8" ht="15.75" x14ac:dyDescent="0.25">
      <c r="A232" s="26"/>
      <c r="B232" s="26"/>
      <c r="C232" s="27"/>
      <c r="D232" s="27"/>
      <c r="E232" s="27"/>
      <c r="F232" s="27"/>
      <c r="G232" s="26"/>
      <c r="H232" s="26"/>
    </row>
    <row r="233" spans="1:8" ht="15.75" x14ac:dyDescent="0.25">
      <c r="A233" s="23"/>
      <c r="B233" s="26"/>
      <c r="C233" s="27"/>
      <c r="D233" s="27"/>
      <c r="E233" s="27"/>
      <c r="F233" s="27"/>
      <c r="G233" s="26"/>
      <c r="H233" s="26"/>
    </row>
    <row r="234" spans="1:8" ht="15.75" x14ac:dyDescent="0.25">
      <c r="A234" s="26"/>
      <c r="B234" s="26"/>
      <c r="C234" s="27"/>
      <c r="D234" s="27"/>
      <c r="E234" s="27"/>
      <c r="F234" s="27"/>
      <c r="G234" s="26"/>
      <c r="H234" s="26"/>
    </row>
    <row r="235" spans="1:8" ht="15.75" x14ac:dyDescent="0.25">
      <c r="A235" s="26"/>
      <c r="B235" s="26"/>
      <c r="C235" s="27"/>
      <c r="D235" s="27"/>
      <c r="E235" s="27"/>
      <c r="F235" s="27"/>
      <c r="G235" s="26"/>
      <c r="H235" s="26"/>
    </row>
    <row r="236" spans="1:8" ht="15.75" x14ac:dyDescent="0.25">
      <c r="A236" s="26"/>
      <c r="B236" s="26"/>
      <c r="C236" s="27"/>
      <c r="D236" s="27"/>
      <c r="E236" s="27"/>
      <c r="F236" s="27"/>
      <c r="G236" s="26"/>
      <c r="H236" s="26"/>
    </row>
    <row r="237" spans="1:8" ht="15.75" x14ac:dyDescent="0.25">
      <c r="A237" s="26"/>
      <c r="B237" s="26"/>
      <c r="C237" s="27"/>
      <c r="D237" s="27"/>
      <c r="E237" s="27"/>
      <c r="F237" s="27"/>
      <c r="G237" s="26"/>
      <c r="H237" s="26"/>
    </row>
    <row r="238" spans="1:8" ht="15.75" x14ac:dyDescent="0.25">
      <c r="A238" s="26"/>
      <c r="B238" s="26"/>
      <c r="C238" s="27"/>
      <c r="D238" s="27"/>
      <c r="E238" s="27"/>
      <c r="F238" s="27"/>
      <c r="G238" s="26"/>
      <c r="H238" s="26"/>
    </row>
    <row r="239" spans="1:8" ht="15.75" x14ac:dyDescent="0.25">
      <c r="A239" s="23"/>
      <c r="B239" s="26"/>
      <c r="C239" s="27"/>
      <c r="D239" s="27"/>
      <c r="E239" s="27"/>
      <c r="F239" s="27"/>
      <c r="G239" s="26"/>
      <c r="H239" s="26"/>
    </row>
    <row r="240" spans="1:8" ht="15.75" x14ac:dyDescent="0.25">
      <c r="A240" s="26"/>
      <c r="B240" s="26"/>
      <c r="C240" s="27"/>
      <c r="D240" s="27"/>
      <c r="E240" s="27"/>
      <c r="F240" s="27"/>
      <c r="G240" s="26"/>
      <c r="H240" s="26"/>
    </row>
    <row r="241" spans="1:8" ht="15.75" x14ac:dyDescent="0.25">
      <c r="A241" s="23"/>
      <c r="B241" s="26"/>
      <c r="C241" s="27"/>
      <c r="D241" s="27"/>
      <c r="E241" s="27"/>
      <c r="F241" s="27"/>
      <c r="G241" s="26"/>
      <c r="H241" s="26"/>
    </row>
    <row r="242" spans="1:8" ht="15.75" x14ac:dyDescent="0.25">
      <c r="A242" s="26"/>
      <c r="B242" s="26"/>
      <c r="C242" s="27"/>
      <c r="D242" s="27"/>
      <c r="E242" s="27"/>
      <c r="F242" s="27"/>
      <c r="G242" s="26"/>
      <c r="H242" s="26"/>
    </row>
    <row r="243" spans="1:8" ht="15.75" x14ac:dyDescent="0.25">
      <c r="A243" s="23"/>
      <c r="B243" s="26"/>
      <c r="C243" s="27"/>
      <c r="D243" s="27"/>
      <c r="E243" s="27"/>
      <c r="F243" s="27"/>
      <c r="G243" s="26"/>
      <c r="H243" s="26"/>
    </row>
    <row r="244" spans="1:8" ht="15.75" x14ac:dyDescent="0.25">
      <c r="A244" s="26"/>
      <c r="B244" s="26"/>
      <c r="C244" s="27"/>
      <c r="D244" s="27"/>
      <c r="E244" s="27"/>
      <c r="F244" s="27"/>
      <c r="G244" s="26"/>
      <c r="H244" s="26"/>
    </row>
    <row r="245" spans="1:8" ht="15.75" x14ac:dyDescent="0.25">
      <c r="A245" s="26"/>
      <c r="B245" s="26"/>
      <c r="C245" s="27"/>
      <c r="D245" s="27"/>
      <c r="E245" s="27"/>
      <c r="F245" s="27"/>
      <c r="G245" s="26"/>
      <c r="H245" s="26"/>
    </row>
    <row r="246" spans="1:8" ht="15.75" x14ac:dyDescent="0.25">
      <c r="A246" s="26"/>
      <c r="B246" s="26"/>
      <c r="C246" s="27"/>
      <c r="D246" s="27"/>
      <c r="E246" s="27"/>
      <c r="F246" s="27"/>
      <c r="G246" s="26"/>
      <c r="H246" s="26"/>
    </row>
    <row r="247" spans="1:8" ht="15.75" x14ac:dyDescent="0.25">
      <c r="A247" s="26"/>
      <c r="B247" s="26"/>
      <c r="C247" s="27"/>
      <c r="D247" s="27"/>
      <c r="E247" s="27"/>
      <c r="F247" s="27"/>
      <c r="G247" s="26"/>
      <c r="H247" s="26"/>
    </row>
    <row r="248" spans="1:8" ht="15.75" x14ac:dyDescent="0.25">
      <c r="A248" s="26"/>
      <c r="B248" s="26"/>
      <c r="C248" s="27"/>
      <c r="D248" s="27"/>
      <c r="E248" s="27"/>
      <c r="F248" s="27"/>
      <c r="G248" s="26"/>
      <c r="H248" s="26"/>
    </row>
    <row r="249" spans="1:8" ht="15.75" x14ac:dyDescent="0.25">
      <c r="A249" s="26"/>
      <c r="B249" s="26"/>
      <c r="C249" s="27"/>
      <c r="D249" s="27"/>
      <c r="E249" s="27"/>
      <c r="F249" s="27"/>
      <c r="G249" s="26"/>
      <c r="H249" s="26"/>
    </row>
    <row r="250" spans="1:8" ht="15.75" x14ac:dyDescent="0.25">
      <c r="A250" s="26"/>
      <c r="B250" s="26"/>
      <c r="C250" s="27"/>
      <c r="D250" s="27"/>
      <c r="E250" s="27"/>
      <c r="F250" s="27"/>
      <c r="G250" s="26"/>
      <c r="H250" s="26"/>
    </row>
    <row r="251" spans="1:8" ht="15.75" x14ac:dyDescent="0.25">
      <c r="A251" s="26"/>
      <c r="B251" s="26"/>
      <c r="C251" s="27"/>
      <c r="D251" s="27"/>
      <c r="E251" s="27"/>
      <c r="F251" s="27"/>
      <c r="G251" s="26"/>
      <c r="H251" s="26"/>
    </row>
    <row r="252" spans="1:8" ht="15.75" x14ac:dyDescent="0.25">
      <c r="A252" s="50"/>
      <c r="B252" s="50"/>
      <c r="C252" s="50"/>
      <c r="D252" s="50"/>
      <c r="E252" s="50"/>
      <c r="F252" s="50"/>
      <c r="G252" s="50"/>
      <c r="H252" s="50"/>
    </row>
    <row r="253" spans="1:8" ht="15.75" x14ac:dyDescent="0.25">
      <c r="A253" s="23"/>
      <c r="B253" s="23"/>
      <c r="C253" s="23"/>
      <c r="D253" s="23"/>
      <c r="E253" s="23"/>
      <c r="F253" s="23"/>
      <c r="G253" s="23"/>
      <c r="H253" s="23"/>
    </row>
    <row r="254" spans="1:8" ht="15.75" x14ac:dyDescent="0.25">
      <c r="A254" s="24"/>
      <c r="B254" s="24"/>
      <c r="C254" s="24"/>
      <c r="D254" s="24"/>
      <c r="E254" s="24"/>
      <c r="F254" s="24"/>
      <c r="G254" s="24"/>
      <c r="H254" s="24"/>
    </row>
    <row r="255" spans="1:8" ht="15.75" x14ac:dyDescent="0.25">
      <c r="A255" s="23"/>
      <c r="B255" s="24"/>
      <c r="C255" s="25"/>
      <c r="D255" s="25"/>
      <c r="E255" s="25"/>
      <c r="F255" s="25"/>
      <c r="G255" s="26"/>
      <c r="H255" s="26"/>
    </row>
    <row r="256" spans="1:8" ht="15.75" x14ac:dyDescent="0.25">
      <c r="A256" s="26"/>
      <c r="B256" s="26"/>
      <c r="C256" s="27"/>
      <c r="D256" s="27"/>
      <c r="E256" s="27"/>
      <c r="F256" s="27"/>
      <c r="G256" s="26"/>
      <c r="H256" s="26"/>
    </row>
    <row r="257" spans="1:8" ht="15.75" x14ac:dyDescent="0.25">
      <c r="A257" s="26"/>
      <c r="B257" s="26"/>
      <c r="C257" s="27"/>
      <c r="D257" s="27"/>
      <c r="E257" s="27"/>
      <c r="F257" s="27"/>
      <c r="G257" s="26"/>
      <c r="H257" s="26"/>
    </row>
    <row r="258" spans="1:8" ht="15.75" x14ac:dyDescent="0.25">
      <c r="A258" s="26"/>
      <c r="B258" s="26"/>
      <c r="C258" s="27"/>
      <c r="D258" s="27"/>
      <c r="E258" s="27"/>
      <c r="F258" s="27"/>
      <c r="G258" s="26"/>
      <c r="H258" s="26"/>
    </row>
    <row r="259" spans="1:8" ht="15.75" x14ac:dyDescent="0.25">
      <c r="A259" s="23"/>
      <c r="B259" s="26"/>
      <c r="C259" s="27"/>
      <c r="D259" s="27"/>
      <c r="E259" s="27"/>
      <c r="F259" s="27"/>
      <c r="G259" s="26"/>
      <c r="H259" s="26"/>
    </row>
    <row r="260" spans="1:8" ht="15.75" x14ac:dyDescent="0.25">
      <c r="A260" s="26"/>
      <c r="B260" s="26"/>
      <c r="C260" s="27"/>
      <c r="D260" s="27"/>
      <c r="E260" s="27"/>
      <c r="F260" s="27"/>
      <c r="G260" s="26"/>
      <c r="H260" s="26"/>
    </row>
    <row r="261" spans="1:8" ht="15.75" x14ac:dyDescent="0.25">
      <c r="A261" s="26"/>
      <c r="B261" s="26"/>
      <c r="C261" s="27"/>
      <c r="D261" s="27"/>
      <c r="E261" s="27"/>
      <c r="F261" s="27"/>
      <c r="G261" s="26"/>
      <c r="H261" s="26"/>
    </row>
    <row r="262" spans="1:8" ht="15.75" x14ac:dyDescent="0.25">
      <c r="A262" s="26"/>
      <c r="B262" s="26"/>
      <c r="C262" s="27"/>
      <c r="D262" s="27"/>
      <c r="E262" s="27"/>
      <c r="F262" s="27"/>
      <c r="G262" s="26"/>
      <c r="H262" s="26"/>
    </row>
    <row r="263" spans="1:8" ht="15.75" x14ac:dyDescent="0.25">
      <c r="A263" s="26"/>
      <c r="B263" s="26"/>
      <c r="C263" s="27"/>
      <c r="D263" s="27"/>
      <c r="E263" s="27"/>
      <c r="F263" s="27"/>
      <c r="G263" s="26"/>
      <c r="H263" s="26"/>
    </row>
    <row r="264" spans="1:8" ht="15.75" x14ac:dyDescent="0.25">
      <c r="A264" s="26"/>
      <c r="B264" s="26"/>
      <c r="C264" s="27"/>
      <c r="D264" s="27"/>
      <c r="E264" s="27"/>
      <c r="F264" s="27"/>
      <c r="G264" s="26"/>
      <c r="H264" s="26"/>
    </row>
    <row r="265" spans="1:8" ht="15.75" x14ac:dyDescent="0.25">
      <c r="A265" s="23"/>
      <c r="B265" s="26"/>
      <c r="C265" s="27"/>
      <c r="D265" s="27"/>
      <c r="E265" s="27"/>
      <c r="F265" s="27"/>
      <c r="G265" s="26"/>
      <c r="H265" s="26"/>
    </row>
    <row r="266" spans="1:8" ht="15.75" x14ac:dyDescent="0.25">
      <c r="A266" s="26"/>
      <c r="B266" s="26"/>
      <c r="C266" s="27"/>
      <c r="D266" s="27"/>
      <c r="E266" s="27"/>
      <c r="F266" s="27"/>
      <c r="G266" s="26"/>
      <c r="H266" s="26"/>
    </row>
    <row r="267" spans="1:8" ht="15.75" x14ac:dyDescent="0.25">
      <c r="A267" s="23"/>
      <c r="B267" s="26"/>
      <c r="C267" s="27"/>
      <c r="D267" s="27"/>
      <c r="E267" s="27"/>
      <c r="F267" s="27"/>
      <c r="G267" s="26"/>
      <c r="H267" s="26"/>
    </row>
    <row r="268" spans="1:8" ht="15.75" x14ac:dyDescent="0.25">
      <c r="A268" s="26"/>
      <c r="B268" s="26"/>
      <c r="C268" s="27"/>
      <c r="D268" s="27"/>
      <c r="E268" s="27"/>
      <c r="F268" s="27"/>
      <c r="G268" s="26"/>
      <c r="H268" s="26"/>
    </row>
    <row r="269" spans="1:8" ht="15.75" x14ac:dyDescent="0.25">
      <c r="A269" s="23"/>
      <c r="B269" s="26"/>
      <c r="C269" s="27"/>
      <c r="D269" s="27"/>
      <c r="E269" s="27"/>
      <c r="F269" s="27"/>
      <c r="G269" s="26"/>
      <c r="H269" s="26"/>
    </row>
    <row r="270" spans="1:8" ht="15.75" x14ac:dyDescent="0.25">
      <c r="A270" s="26"/>
      <c r="B270" s="26"/>
      <c r="C270" s="27"/>
      <c r="D270" s="27"/>
      <c r="E270" s="27"/>
      <c r="F270" s="27"/>
      <c r="G270" s="26"/>
      <c r="H270" s="26"/>
    </row>
    <row r="271" spans="1:8" ht="15.75" x14ac:dyDescent="0.25">
      <c r="A271" s="26"/>
      <c r="B271" s="26"/>
      <c r="C271" s="27"/>
      <c r="D271" s="27"/>
      <c r="E271" s="27"/>
      <c r="F271" s="27"/>
      <c r="G271" s="26"/>
      <c r="H271" s="26"/>
    </row>
    <row r="272" spans="1:8" ht="15.75" x14ac:dyDescent="0.25">
      <c r="A272" s="26"/>
      <c r="B272" s="26"/>
      <c r="C272" s="27"/>
      <c r="D272" s="27"/>
      <c r="E272" s="27"/>
      <c r="F272" s="27"/>
      <c r="G272" s="26"/>
      <c r="H272" s="26"/>
    </row>
    <row r="273" spans="1:8" ht="15.75" x14ac:dyDescent="0.25">
      <c r="A273" s="26"/>
      <c r="B273" s="26"/>
      <c r="C273" s="27"/>
      <c r="D273" s="27"/>
      <c r="E273" s="27"/>
      <c r="F273" s="27"/>
      <c r="G273" s="26"/>
      <c r="H273" s="26"/>
    </row>
    <row r="274" spans="1:8" ht="15.75" x14ac:dyDescent="0.25">
      <c r="A274" s="26"/>
      <c r="B274" s="26"/>
      <c r="C274" s="27"/>
      <c r="D274" s="27"/>
      <c r="E274" s="27"/>
      <c r="F274" s="27"/>
      <c r="G274" s="26"/>
      <c r="H274" s="26"/>
    </row>
    <row r="275" spans="1:8" ht="15.75" x14ac:dyDescent="0.25">
      <c r="A275" s="26"/>
      <c r="B275" s="26"/>
      <c r="C275" s="27"/>
      <c r="D275" s="27"/>
      <c r="E275" s="27"/>
      <c r="F275" s="27"/>
      <c r="G275" s="26"/>
      <c r="H275" s="26"/>
    </row>
    <row r="276" spans="1:8" ht="15.75" x14ac:dyDescent="0.25">
      <c r="A276" s="26"/>
      <c r="B276" s="26"/>
      <c r="C276" s="27"/>
      <c r="D276" s="27"/>
      <c r="E276" s="27"/>
      <c r="F276" s="27"/>
      <c r="G276" s="26"/>
      <c r="H276" s="26"/>
    </row>
    <row r="277" spans="1:8" ht="15.75" x14ac:dyDescent="0.25">
      <c r="A277" s="26"/>
      <c r="B277" s="26"/>
      <c r="C277" s="27"/>
      <c r="D277" s="27"/>
      <c r="E277" s="27"/>
      <c r="F277" s="27"/>
      <c r="G277" s="26"/>
      <c r="H277" s="26"/>
    </row>
  </sheetData>
  <mergeCells count="15">
    <mergeCell ref="A226:H226"/>
    <mergeCell ref="A252:H252"/>
    <mergeCell ref="A110:H110"/>
    <mergeCell ref="A130:H130"/>
    <mergeCell ref="A150:H150"/>
    <mergeCell ref="A170:H170"/>
    <mergeCell ref="A190:H190"/>
    <mergeCell ref="A50:H50"/>
    <mergeCell ref="A70:H70"/>
    <mergeCell ref="A90:H90"/>
    <mergeCell ref="A3:H3"/>
    <mergeCell ref="A4:B4"/>
    <mergeCell ref="A7:B7"/>
    <mergeCell ref="A10:H10"/>
    <mergeCell ref="A30:H30"/>
  </mergeCells>
  <pageMargins left="0.25" right="0.25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PRIHODI</vt:lpstr>
      <vt:lpstr>RASHODI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Racunovodstvo</cp:lastModifiedBy>
  <cp:lastPrinted>2021-02-25T09:43:32Z</cp:lastPrinted>
  <dcterms:created xsi:type="dcterms:W3CDTF">2020-10-22T08:43:55Z</dcterms:created>
  <dcterms:modified xsi:type="dcterms:W3CDTF">2021-02-25T09:53:53Z</dcterms:modified>
</cp:coreProperties>
</file>