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Racunovodstvo\Desktop\IZVJEŠTAJ O IZVRŠENJU FP 1-6 2022\"/>
    </mc:Choice>
  </mc:AlternateContent>
  <xr:revisionPtr revIDLastSave="0" documentId="13_ncr:1_{8947475A-A469-4A49-A0E2-031EBCE9BF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VRŠENJE PLANA 1-6 22 OPĆI DIO" sheetId="4" r:id="rId1"/>
    <sheet name="IZVRŠENJE PLANA 1-6 2022" sheetId="3" r:id="rId2"/>
    <sheet name="IZVRŠENJE PRIHODA" sheetId="5" r:id="rId3"/>
    <sheet name="IZVRŠENJE RASHODA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4" l="1"/>
  <c r="E15" i="4"/>
  <c r="C15" i="4"/>
  <c r="G14" i="4"/>
  <c r="I14" i="4" s="1"/>
  <c r="C14" i="4"/>
  <c r="I12" i="4"/>
  <c r="I13" i="4"/>
  <c r="I15" i="4"/>
  <c r="I16" i="4"/>
  <c r="I17" i="4"/>
  <c r="I11" i="4"/>
  <c r="H143" i="6"/>
  <c r="H144" i="6"/>
  <c r="H145" i="6"/>
  <c r="H146" i="6"/>
  <c r="H14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22" i="6"/>
  <c r="H113" i="6"/>
  <c r="H114" i="6"/>
  <c r="H115" i="6"/>
  <c r="H116" i="6"/>
  <c r="H117" i="6"/>
  <c r="H118" i="6"/>
  <c r="H11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92" i="6"/>
  <c r="H85" i="6"/>
  <c r="H86" i="6"/>
  <c r="H87" i="6"/>
  <c r="H88" i="6"/>
  <c r="H84" i="6"/>
  <c r="F182" i="3"/>
  <c r="F195" i="3"/>
  <c r="F214" i="3"/>
  <c r="E108" i="6"/>
  <c r="E99" i="6"/>
  <c r="E97" i="6"/>
  <c r="G209" i="3"/>
  <c r="H209" i="3"/>
  <c r="I209" i="3"/>
  <c r="D195" i="3"/>
  <c r="D99" i="6"/>
  <c r="F55" i="6"/>
  <c r="G55" i="6"/>
  <c r="H55" i="6"/>
  <c r="F56" i="6"/>
  <c r="G56" i="6"/>
  <c r="H56" i="6"/>
  <c r="F57" i="6"/>
  <c r="G57" i="6"/>
  <c r="H57" i="6"/>
  <c r="C60" i="6"/>
  <c r="F42" i="6"/>
  <c r="G42" i="6"/>
  <c r="H42" i="6"/>
  <c r="F58" i="6"/>
  <c r="G58" i="6"/>
  <c r="H58" i="6"/>
  <c r="F59" i="6"/>
  <c r="G59" i="6"/>
  <c r="H59" i="6"/>
  <c r="D60" i="6"/>
  <c r="E60" i="6"/>
  <c r="F64" i="6"/>
  <c r="G64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36" i="6"/>
  <c r="H37" i="6"/>
  <c r="H38" i="6"/>
  <c r="H39" i="6"/>
  <c r="H40" i="6"/>
  <c r="H41" i="6"/>
  <c r="H43" i="6"/>
  <c r="H44" i="6"/>
  <c r="H45" i="6"/>
  <c r="H46" i="6"/>
  <c r="H47" i="6"/>
  <c r="H48" i="6"/>
  <c r="H49" i="6"/>
  <c r="H50" i="6"/>
  <c r="H35" i="6"/>
  <c r="D51" i="6"/>
  <c r="C51" i="6"/>
  <c r="E51" i="6"/>
  <c r="H51" i="6" s="1"/>
  <c r="H75" i="5"/>
  <c r="H74" i="5"/>
  <c r="H69" i="5"/>
  <c r="H68" i="5"/>
  <c r="H63" i="5"/>
  <c r="H62" i="5"/>
  <c r="H52" i="5"/>
  <c r="H53" i="5"/>
  <c r="H54" i="5"/>
  <c r="H55" i="5"/>
  <c r="H56" i="5"/>
  <c r="H57" i="5"/>
  <c r="H51" i="5"/>
  <c r="H46" i="5"/>
  <c r="H39" i="5"/>
  <c r="H40" i="5"/>
  <c r="H41" i="5"/>
  <c r="H38" i="5"/>
  <c r="H32" i="5"/>
  <c r="H33" i="5"/>
  <c r="H31" i="5"/>
  <c r="H24" i="5"/>
  <c r="H25" i="5"/>
  <c r="H26" i="5"/>
  <c r="H23" i="5"/>
  <c r="H17" i="5"/>
  <c r="H18" i="5"/>
  <c r="H16" i="5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16" i="6"/>
  <c r="E31" i="6"/>
  <c r="E74" i="3"/>
  <c r="D31" i="6"/>
  <c r="H31" i="6" s="1"/>
  <c r="F53" i="3"/>
  <c r="I53" i="3" s="1"/>
  <c r="F60" i="3"/>
  <c r="I60" i="3" s="1"/>
  <c r="F36" i="3"/>
  <c r="F41" i="3"/>
  <c r="I41" i="3" s="1"/>
  <c r="F48" i="3"/>
  <c r="I48" i="3" s="1"/>
  <c r="E42" i="5"/>
  <c r="H42" i="5" s="1"/>
  <c r="E27" i="5"/>
  <c r="H27" i="5" s="1"/>
  <c r="C19" i="5"/>
  <c r="I197" i="3"/>
  <c r="I198" i="3"/>
  <c r="I199" i="3"/>
  <c r="I200" i="3"/>
  <c r="I201" i="3"/>
  <c r="I202" i="3"/>
  <c r="I203" i="3"/>
  <c r="I204" i="3"/>
  <c r="I205" i="3"/>
  <c r="I206" i="3"/>
  <c r="I207" i="3"/>
  <c r="I208" i="3"/>
  <c r="I210" i="3"/>
  <c r="I211" i="3"/>
  <c r="I212" i="3"/>
  <c r="I213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196" i="3"/>
  <c r="I195" i="3"/>
  <c r="I138" i="3"/>
  <c r="I139" i="3"/>
  <c r="I140" i="3"/>
  <c r="I141" i="3"/>
  <c r="I142" i="3"/>
  <c r="I143" i="3"/>
  <c r="I144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8" i="3"/>
  <c r="I169" i="3"/>
  <c r="I170" i="3"/>
  <c r="I171" i="3"/>
  <c r="I172" i="3"/>
  <c r="I173" i="3"/>
  <c r="I175" i="3"/>
  <c r="I176" i="3"/>
  <c r="I177" i="3"/>
  <c r="I178" i="3"/>
  <c r="I179" i="3"/>
  <c r="I180" i="3"/>
  <c r="I181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37" i="3"/>
  <c r="G139" i="3"/>
  <c r="G138" i="3"/>
  <c r="H138" i="3"/>
  <c r="I115" i="3"/>
  <c r="I117" i="3"/>
  <c r="I118" i="3"/>
  <c r="I119" i="3"/>
  <c r="I122" i="3"/>
  <c r="I123" i="3"/>
  <c r="I124" i="3"/>
  <c r="I125" i="3"/>
  <c r="I126" i="3"/>
  <c r="I127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75" i="3"/>
  <c r="I51" i="3"/>
  <c r="I52" i="3"/>
  <c r="I54" i="3"/>
  <c r="I55" i="3"/>
  <c r="I56" i="3"/>
  <c r="I58" i="3"/>
  <c r="I59" i="3"/>
  <c r="I61" i="3"/>
  <c r="I62" i="3"/>
  <c r="I63" i="3"/>
  <c r="I38" i="3"/>
  <c r="I39" i="3"/>
  <c r="I40" i="3"/>
  <c r="I42" i="3"/>
  <c r="I43" i="3"/>
  <c r="I44" i="3"/>
  <c r="I45" i="3"/>
  <c r="I46" i="3"/>
  <c r="I47" i="3"/>
  <c r="I49" i="3"/>
  <c r="I50" i="3"/>
  <c r="I37" i="3"/>
  <c r="I36" i="3"/>
  <c r="F74" i="3"/>
  <c r="I74" i="3" s="1"/>
  <c r="I20" i="3"/>
  <c r="I21" i="3"/>
  <c r="I23" i="3"/>
  <c r="I24" i="3"/>
  <c r="I25" i="3"/>
  <c r="I26" i="3"/>
  <c r="I29" i="3"/>
  <c r="I30" i="3"/>
  <c r="I31" i="3"/>
  <c r="F22" i="3"/>
  <c r="I22" i="3" s="1"/>
  <c r="F60" i="6" l="1"/>
  <c r="G60" i="6"/>
  <c r="H60" i="6"/>
  <c r="F167" i="3"/>
  <c r="G165" i="3"/>
  <c r="G147" i="3"/>
  <c r="H147" i="3"/>
  <c r="G46" i="3"/>
  <c r="H46" i="3"/>
  <c r="D74" i="3"/>
  <c r="G87" i="3"/>
  <c r="F145" i="3" l="1"/>
  <c r="I145" i="3" s="1"/>
  <c r="I167" i="3"/>
  <c r="D214" i="3"/>
  <c r="D182" i="3"/>
  <c r="E182" i="3"/>
  <c r="D174" i="3"/>
  <c r="E174" i="3"/>
  <c r="E145" i="3"/>
  <c r="D145" i="3" l="1"/>
  <c r="G158" i="3"/>
  <c r="H158" i="3"/>
  <c r="D136" i="3"/>
  <c r="D121" i="3"/>
  <c r="D120" i="3"/>
  <c r="E121" i="3"/>
  <c r="E120" i="3"/>
  <c r="D116" i="3" l="1"/>
  <c r="D73" i="3" s="1"/>
  <c r="E116" i="3"/>
  <c r="E73" i="3" s="1"/>
  <c r="D132" i="3"/>
  <c r="D48" i="3"/>
  <c r="G50" i="3"/>
  <c r="H50" i="3"/>
  <c r="D60" i="3"/>
  <c r="E57" i="3"/>
  <c r="D53" i="3"/>
  <c r="D41" i="3"/>
  <c r="D36" i="3"/>
  <c r="D26" i="3"/>
  <c r="D27" i="3" s="1"/>
  <c r="E26" i="3"/>
  <c r="E27" i="3" s="1"/>
  <c r="D28" i="3"/>
  <c r="E28" i="3"/>
  <c r="D69" i="3" l="1"/>
  <c r="D33" i="3"/>
  <c r="E32" i="3"/>
  <c r="E16" i="3" s="1"/>
  <c r="D32" i="3"/>
  <c r="E146" i="6"/>
  <c r="D146" i="6"/>
  <c r="C146" i="6"/>
  <c r="G145" i="6"/>
  <c r="F145" i="6"/>
  <c r="G144" i="6"/>
  <c r="F144" i="6"/>
  <c r="G143" i="6"/>
  <c r="F143" i="6"/>
  <c r="G142" i="6"/>
  <c r="F142" i="6"/>
  <c r="E138" i="6"/>
  <c r="D138" i="6"/>
  <c r="C138" i="6"/>
  <c r="G137" i="6"/>
  <c r="F137" i="6"/>
  <c r="G136" i="6"/>
  <c r="F136" i="6"/>
  <c r="G135" i="6"/>
  <c r="F135" i="6"/>
  <c r="G134" i="6"/>
  <c r="F134" i="6"/>
  <c r="G133" i="6"/>
  <c r="F133" i="6"/>
  <c r="G132" i="6"/>
  <c r="F132" i="6"/>
  <c r="G131" i="6"/>
  <c r="F131" i="6"/>
  <c r="G130" i="6"/>
  <c r="F130" i="6"/>
  <c r="G129" i="6"/>
  <c r="F129" i="6"/>
  <c r="G128" i="6"/>
  <c r="F128" i="6"/>
  <c r="G127" i="6"/>
  <c r="F127" i="6"/>
  <c r="G126" i="6"/>
  <c r="F126" i="6"/>
  <c r="G125" i="6"/>
  <c r="F125" i="6"/>
  <c r="G124" i="6"/>
  <c r="F124" i="6"/>
  <c r="G123" i="6"/>
  <c r="F123" i="6"/>
  <c r="G122" i="6"/>
  <c r="F122" i="6"/>
  <c r="E118" i="6"/>
  <c r="D118" i="6"/>
  <c r="C118" i="6"/>
  <c r="G117" i="6"/>
  <c r="F117" i="6"/>
  <c r="G116" i="6"/>
  <c r="F116" i="6"/>
  <c r="G115" i="6"/>
  <c r="F115" i="6"/>
  <c r="G114" i="6"/>
  <c r="F114" i="6"/>
  <c r="G113" i="6"/>
  <c r="F113" i="6"/>
  <c r="G112" i="6"/>
  <c r="F112" i="6"/>
  <c r="D108" i="6"/>
  <c r="C108" i="6"/>
  <c r="G107" i="6"/>
  <c r="F107" i="6"/>
  <c r="G106" i="6"/>
  <c r="F106" i="6"/>
  <c r="G105" i="6"/>
  <c r="F105" i="6"/>
  <c r="G104" i="6"/>
  <c r="F104" i="6"/>
  <c r="G103" i="6"/>
  <c r="F103" i="6"/>
  <c r="G102" i="6"/>
  <c r="F102" i="6"/>
  <c r="G101" i="6"/>
  <c r="F101" i="6"/>
  <c r="G100" i="6"/>
  <c r="F100" i="6"/>
  <c r="G99" i="6"/>
  <c r="G98" i="6"/>
  <c r="F98" i="6"/>
  <c r="G97" i="6"/>
  <c r="F97" i="6"/>
  <c r="G96" i="6"/>
  <c r="F96" i="6"/>
  <c r="G94" i="6"/>
  <c r="F94" i="6"/>
  <c r="G93" i="6"/>
  <c r="F93" i="6"/>
  <c r="G92" i="6"/>
  <c r="F92" i="6"/>
  <c r="E88" i="6"/>
  <c r="D88" i="6"/>
  <c r="C88" i="6"/>
  <c r="G87" i="6"/>
  <c r="F87" i="6"/>
  <c r="G86" i="6"/>
  <c r="F86" i="6"/>
  <c r="G85" i="6"/>
  <c r="F85" i="6"/>
  <c r="G84" i="6"/>
  <c r="F84" i="6"/>
  <c r="E80" i="6"/>
  <c r="H80" i="6" s="1"/>
  <c r="D80" i="6"/>
  <c r="C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C31" i="6"/>
  <c r="G30" i="6"/>
  <c r="F30" i="6"/>
  <c r="G29" i="6"/>
  <c r="F29" i="6"/>
  <c r="G28" i="6"/>
  <c r="F28" i="6"/>
  <c r="G27" i="6"/>
  <c r="F27" i="6"/>
  <c r="F26" i="6"/>
  <c r="G26" i="6"/>
  <c r="G25" i="6"/>
  <c r="F25" i="6"/>
  <c r="G24" i="6"/>
  <c r="F24" i="6"/>
  <c r="G23" i="6"/>
  <c r="F23" i="6"/>
  <c r="G22" i="6"/>
  <c r="F22" i="6"/>
  <c r="F21" i="6"/>
  <c r="G20" i="6"/>
  <c r="F20" i="6"/>
  <c r="G19" i="6"/>
  <c r="F19" i="6"/>
  <c r="G18" i="6"/>
  <c r="F18" i="6"/>
  <c r="G17" i="6"/>
  <c r="F17" i="6"/>
  <c r="G16" i="6"/>
  <c r="F16" i="6"/>
  <c r="F16" i="5"/>
  <c r="G16" i="5"/>
  <c r="F17" i="5"/>
  <c r="G17" i="5"/>
  <c r="F18" i="5"/>
  <c r="G18" i="5"/>
  <c r="D19" i="5"/>
  <c r="E19" i="5"/>
  <c r="H19" i="5" s="1"/>
  <c r="F23" i="5"/>
  <c r="G23" i="5"/>
  <c r="F24" i="5"/>
  <c r="G24" i="5"/>
  <c r="F25" i="5"/>
  <c r="G25" i="5"/>
  <c r="F26" i="5"/>
  <c r="G26" i="5"/>
  <c r="C27" i="5"/>
  <c r="D27" i="5"/>
  <c r="F31" i="5"/>
  <c r="G31" i="5"/>
  <c r="F32" i="5"/>
  <c r="G32" i="5"/>
  <c r="F33" i="5"/>
  <c r="G33" i="5"/>
  <c r="C34" i="5"/>
  <c r="D34" i="5"/>
  <c r="E34" i="5"/>
  <c r="H34" i="5" s="1"/>
  <c r="F38" i="5"/>
  <c r="G38" i="5"/>
  <c r="F39" i="5"/>
  <c r="G39" i="5"/>
  <c r="F40" i="5"/>
  <c r="G40" i="5"/>
  <c r="F41" i="5"/>
  <c r="G41" i="5"/>
  <c r="C42" i="5"/>
  <c r="D42" i="5"/>
  <c r="F46" i="5"/>
  <c r="G46" i="5"/>
  <c r="C47" i="5"/>
  <c r="D47" i="5"/>
  <c r="H47" i="5" s="1"/>
  <c r="E47" i="5"/>
  <c r="F51" i="5"/>
  <c r="G51" i="5"/>
  <c r="F52" i="5"/>
  <c r="G52" i="5"/>
  <c r="F53" i="5"/>
  <c r="G53" i="5"/>
  <c r="F54" i="5"/>
  <c r="G54" i="5"/>
  <c r="F55" i="5"/>
  <c r="G55" i="5"/>
  <c r="F56" i="5"/>
  <c r="G56" i="5"/>
  <c r="F57" i="5"/>
  <c r="G57" i="5"/>
  <c r="C58" i="5"/>
  <c r="D58" i="5"/>
  <c r="E58" i="5"/>
  <c r="F62" i="5"/>
  <c r="G62" i="5"/>
  <c r="F63" i="5"/>
  <c r="G63" i="5"/>
  <c r="D64" i="5"/>
  <c r="E64" i="5"/>
  <c r="H64" i="5" s="1"/>
  <c r="F68" i="5"/>
  <c r="G68" i="5"/>
  <c r="F69" i="5"/>
  <c r="G69" i="5"/>
  <c r="C70" i="5"/>
  <c r="D70" i="5"/>
  <c r="E70" i="5"/>
  <c r="H70" i="5" s="1"/>
  <c r="F74" i="5"/>
  <c r="G74" i="5"/>
  <c r="F75" i="5"/>
  <c r="G75" i="5"/>
  <c r="C76" i="5"/>
  <c r="D76" i="5"/>
  <c r="E76" i="5"/>
  <c r="H76" i="5" s="1"/>
  <c r="E12" i="5" l="1"/>
  <c r="H12" i="5" s="1"/>
  <c r="H58" i="5"/>
  <c r="C12" i="5"/>
  <c r="C9" i="5" s="1"/>
  <c r="D12" i="5"/>
  <c r="D9" i="5" s="1"/>
  <c r="G108" i="6"/>
  <c r="F64" i="5"/>
  <c r="F34" i="5"/>
  <c r="G27" i="5"/>
  <c r="D16" i="3"/>
  <c r="D15" i="3"/>
  <c r="C12" i="6"/>
  <c r="C9" i="6" s="1"/>
  <c r="F146" i="6"/>
  <c r="F31" i="6"/>
  <c r="G88" i="6"/>
  <c r="G95" i="6"/>
  <c r="F99" i="6"/>
  <c r="G118" i="6"/>
  <c r="G51" i="6"/>
  <c r="F80" i="6"/>
  <c r="F138" i="6"/>
  <c r="G80" i="6"/>
  <c r="G146" i="6"/>
  <c r="F88" i="6"/>
  <c r="G31" i="6"/>
  <c r="F95" i="6"/>
  <c r="F76" i="5"/>
  <c r="F70" i="5"/>
  <c r="G64" i="5"/>
  <c r="F27" i="5"/>
  <c r="F58" i="5"/>
  <c r="F42" i="5"/>
  <c r="F47" i="5"/>
  <c r="G138" i="6"/>
  <c r="G21" i="6"/>
  <c r="F51" i="6"/>
  <c r="F118" i="6"/>
  <c r="G70" i="5"/>
  <c r="G47" i="5"/>
  <c r="G42" i="5"/>
  <c r="G19" i="5"/>
  <c r="F19" i="5"/>
  <c r="G58" i="5"/>
  <c r="G76" i="5"/>
  <c r="G34" i="5"/>
  <c r="E9" i="5" l="1"/>
  <c r="H9" i="5" s="1"/>
  <c r="F12" i="5"/>
  <c r="E12" i="6"/>
  <c r="F108" i="6"/>
  <c r="D12" i="6"/>
  <c r="D9" i="6" s="1"/>
  <c r="G12" i="5"/>
  <c r="F9" i="5" l="1"/>
  <c r="E9" i="6"/>
  <c r="H9" i="6" s="1"/>
  <c r="H12" i="6"/>
  <c r="G9" i="5"/>
  <c r="F12" i="6"/>
  <c r="F9" i="6" s="1"/>
  <c r="G12" i="6"/>
  <c r="G9" i="6" s="1"/>
  <c r="E214" i="3"/>
  <c r="G217" i="3"/>
  <c r="H217" i="3"/>
  <c r="G208" i="3"/>
  <c r="H208" i="3"/>
  <c r="G202" i="3"/>
  <c r="H202" i="3"/>
  <c r="E195" i="3"/>
  <c r="G206" i="3"/>
  <c r="H206" i="3"/>
  <c r="G169" i="3"/>
  <c r="H169" i="3"/>
  <c r="G153" i="3"/>
  <c r="H153" i="3"/>
  <c r="G168" i="3"/>
  <c r="H168" i="3"/>
  <c r="G141" i="3"/>
  <c r="H141" i="3"/>
  <c r="E136" i="3"/>
  <c r="G142" i="3"/>
  <c r="H142" i="3"/>
  <c r="G143" i="3"/>
  <c r="H143" i="3"/>
  <c r="G144" i="3"/>
  <c r="H144" i="3"/>
  <c r="G146" i="3"/>
  <c r="H146" i="3"/>
  <c r="E60" i="3"/>
  <c r="E53" i="3"/>
  <c r="E48" i="3"/>
  <c r="E41" i="3"/>
  <c r="E36" i="3"/>
  <c r="E132" i="3" l="1"/>
  <c r="E69" i="3" s="1"/>
  <c r="E33" i="3"/>
  <c r="E15" i="3" s="1"/>
  <c r="H145" i="3"/>
  <c r="G145" i="3"/>
  <c r="I214" i="3" l="1"/>
  <c r="F174" i="3"/>
  <c r="I174" i="3" s="1"/>
  <c r="I182" i="3" l="1"/>
  <c r="F136" i="3"/>
  <c r="I136" i="3" s="1"/>
  <c r="F120" i="3"/>
  <c r="I120" i="3" s="1"/>
  <c r="F121" i="3"/>
  <c r="F57" i="3"/>
  <c r="F28" i="3"/>
  <c r="I28" i="3" s="1"/>
  <c r="F27" i="3"/>
  <c r="F19" i="3"/>
  <c r="I19" i="3" s="1"/>
  <c r="F132" i="3" l="1"/>
  <c r="G132" i="3" s="1"/>
  <c r="I121" i="3"/>
  <c r="F116" i="3"/>
  <c r="I57" i="3"/>
  <c r="F33" i="3"/>
  <c r="I33" i="3" s="1"/>
  <c r="F32" i="3"/>
  <c r="I27" i="3"/>
  <c r="G60" i="3"/>
  <c r="H60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7" i="3"/>
  <c r="H47" i="3"/>
  <c r="G48" i="3"/>
  <c r="H48" i="3"/>
  <c r="G49" i="3"/>
  <c r="H49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61" i="3"/>
  <c r="H61" i="3"/>
  <c r="G62" i="3"/>
  <c r="H62" i="3"/>
  <c r="G63" i="3"/>
  <c r="H6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H87" i="3"/>
  <c r="G88" i="3"/>
  <c r="H88" i="3"/>
  <c r="G89" i="3"/>
  <c r="H89" i="3"/>
  <c r="G90" i="3"/>
  <c r="H90" i="3"/>
  <c r="G91" i="3"/>
  <c r="H91" i="3"/>
  <c r="G92" i="3"/>
  <c r="H92" i="3"/>
  <c r="G93" i="3"/>
  <c r="H93" i="3"/>
  <c r="G94" i="3"/>
  <c r="H94" i="3"/>
  <c r="G95" i="3"/>
  <c r="H95" i="3"/>
  <c r="G96" i="3"/>
  <c r="H96" i="3"/>
  <c r="G97" i="3"/>
  <c r="H97" i="3"/>
  <c r="G98" i="3"/>
  <c r="H98" i="3"/>
  <c r="G99" i="3"/>
  <c r="H99" i="3"/>
  <c r="G100" i="3"/>
  <c r="H100" i="3"/>
  <c r="G101" i="3"/>
  <c r="H101" i="3"/>
  <c r="G102" i="3"/>
  <c r="H102" i="3"/>
  <c r="G103" i="3"/>
  <c r="H103" i="3"/>
  <c r="G104" i="3"/>
  <c r="H104" i="3"/>
  <c r="G105" i="3"/>
  <c r="H105" i="3"/>
  <c r="G106" i="3"/>
  <c r="H106" i="3"/>
  <c r="G107" i="3"/>
  <c r="H107" i="3"/>
  <c r="G108" i="3"/>
  <c r="H108" i="3"/>
  <c r="G109" i="3"/>
  <c r="H109" i="3"/>
  <c r="G110" i="3"/>
  <c r="H110" i="3"/>
  <c r="G111" i="3"/>
  <c r="H111" i="3"/>
  <c r="G112" i="3"/>
  <c r="H112" i="3"/>
  <c r="G113" i="3"/>
  <c r="H113" i="3"/>
  <c r="G114" i="3"/>
  <c r="H114" i="3"/>
  <c r="G115" i="3"/>
  <c r="H115" i="3"/>
  <c r="G117" i="3"/>
  <c r="H117" i="3"/>
  <c r="G118" i="3"/>
  <c r="H118" i="3"/>
  <c r="G119" i="3"/>
  <c r="H119" i="3"/>
  <c r="G120" i="3"/>
  <c r="H120" i="3"/>
  <c r="G121" i="3"/>
  <c r="H121" i="3"/>
  <c r="G122" i="3"/>
  <c r="H122" i="3"/>
  <c r="G123" i="3"/>
  <c r="H123" i="3"/>
  <c r="G124" i="3"/>
  <c r="H124" i="3"/>
  <c r="G125" i="3"/>
  <c r="H125" i="3"/>
  <c r="G126" i="3"/>
  <c r="H126" i="3"/>
  <c r="G127" i="3"/>
  <c r="H127" i="3"/>
  <c r="G136" i="3"/>
  <c r="H136" i="3"/>
  <c r="G137" i="3"/>
  <c r="H137" i="3"/>
  <c r="H139" i="3"/>
  <c r="G140" i="3"/>
  <c r="H140" i="3"/>
  <c r="G148" i="3"/>
  <c r="H148" i="3"/>
  <c r="G149" i="3"/>
  <c r="H149" i="3"/>
  <c r="G150" i="3"/>
  <c r="H150" i="3"/>
  <c r="G151" i="3"/>
  <c r="H151" i="3"/>
  <c r="G152" i="3"/>
  <c r="H152" i="3"/>
  <c r="G154" i="3"/>
  <c r="H154" i="3"/>
  <c r="G155" i="3"/>
  <c r="H155" i="3"/>
  <c r="G156" i="3"/>
  <c r="H156" i="3"/>
  <c r="G157" i="3"/>
  <c r="H157" i="3"/>
  <c r="G159" i="3"/>
  <c r="H159" i="3"/>
  <c r="G160" i="3"/>
  <c r="H160" i="3"/>
  <c r="G161" i="3"/>
  <c r="H161" i="3"/>
  <c r="G162" i="3"/>
  <c r="H162" i="3"/>
  <c r="G163" i="3"/>
  <c r="H163" i="3"/>
  <c r="G164" i="3"/>
  <c r="H164" i="3"/>
  <c r="H165" i="3"/>
  <c r="G166" i="3"/>
  <c r="H166" i="3"/>
  <c r="G167" i="3"/>
  <c r="H167" i="3"/>
  <c r="G170" i="3"/>
  <c r="H170" i="3"/>
  <c r="G171" i="3"/>
  <c r="H171" i="3"/>
  <c r="G172" i="3"/>
  <c r="H172" i="3"/>
  <c r="G173" i="3"/>
  <c r="H173" i="3"/>
  <c r="G174" i="3"/>
  <c r="H174" i="3"/>
  <c r="G175" i="3"/>
  <c r="H175" i="3"/>
  <c r="G176" i="3"/>
  <c r="H176" i="3"/>
  <c r="G177" i="3"/>
  <c r="H177" i="3"/>
  <c r="G178" i="3"/>
  <c r="H178" i="3"/>
  <c r="G179" i="3"/>
  <c r="H179" i="3"/>
  <c r="G180" i="3"/>
  <c r="H180" i="3"/>
  <c r="G181" i="3"/>
  <c r="H181" i="3"/>
  <c r="G182" i="3"/>
  <c r="H182" i="3"/>
  <c r="G183" i="3"/>
  <c r="H183" i="3"/>
  <c r="G184" i="3"/>
  <c r="H184" i="3"/>
  <c r="G185" i="3"/>
  <c r="H185" i="3"/>
  <c r="G186" i="3"/>
  <c r="H186" i="3"/>
  <c r="G187" i="3"/>
  <c r="H187" i="3"/>
  <c r="G188" i="3"/>
  <c r="H188" i="3"/>
  <c r="G189" i="3"/>
  <c r="H189" i="3"/>
  <c r="G190" i="3"/>
  <c r="H190" i="3"/>
  <c r="G191" i="3"/>
  <c r="H191" i="3"/>
  <c r="G192" i="3"/>
  <c r="H192" i="3"/>
  <c r="G193" i="3"/>
  <c r="H193" i="3"/>
  <c r="G194" i="3"/>
  <c r="H194" i="3"/>
  <c r="G195" i="3"/>
  <c r="H195" i="3"/>
  <c r="G196" i="3"/>
  <c r="H196" i="3"/>
  <c r="G197" i="3"/>
  <c r="H197" i="3"/>
  <c r="G198" i="3"/>
  <c r="H198" i="3"/>
  <c r="G199" i="3"/>
  <c r="H199" i="3"/>
  <c r="G200" i="3"/>
  <c r="H200" i="3"/>
  <c r="G201" i="3"/>
  <c r="H201" i="3"/>
  <c r="G203" i="3"/>
  <c r="H203" i="3"/>
  <c r="G204" i="3"/>
  <c r="H204" i="3"/>
  <c r="G205" i="3"/>
  <c r="H205" i="3"/>
  <c r="G207" i="3"/>
  <c r="H207" i="3"/>
  <c r="G210" i="3"/>
  <c r="H210" i="3"/>
  <c r="G211" i="3"/>
  <c r="H211" i="3"/>
  <c r="G212" i="3"/>
  <c r="H212" i="3"/>
  <c r="G213" i="3"/>
  <c r="H213" i="3"/>
  <c r="G214" i="3"/>
  <c r="H214" i="3"/>
  <c r="G215" i="3"/>
  <c r="H215" i="3"/>
  <c r="G216" i="3"/>
  <c r="H216" i="3"/>
  <c r="G218" i="3"/>
  <c r="H218" i="3"/>
  <c r="G219" i="3"/>
  <c r="H219" i="3"/>
  <c r="G220" i="3"/>
  <c r="H220" i="3"/>
  <c r="G221" i="3"/>
  <c r="H221" i="3"/>
  <c r="G222" i="3"/>
  <c r="H222" i="3"/>
  <c r="G223" i="3"/>
  <c r="H223" i="3"/>
  <c r="G224" i="3"/>
  <c r="H224" i="3"/>
  <c r="G225" i="3"/>
  <c r="H225" i="3"/>
  <c r="G226" i="3"/>
  <c r="H226" i="3"/>
  <c r="I132" i="3" l="1"/>
  <c r="I32" i="3"/>
  <c r="F15" i="3"/>
  <c r="I116" i="3"/>
  <c r="F73" i="3"/>
  <c r="G116" i="3"/>
  <c r="I15" i="3"/>
  <c r="G33" i="3"/>
  <c r="F16" i="3"/>
  <c r="I16" i="3" s="1"/>
  <c r="H116" i="3"/>
  <c r="H132" i="3"/>
  <c r="H33" i="3"/>
  <c r="G32" i="3"/>
  <c r="H32" i="3"/>
  <c r="I73" i="3" l="1"/>
  <c r="F69" i="3"/>
  <c r="I69" i="3" s="1"/>
  <c r="G73" i="3"/>
  <c r="G16" i="3"/>
  <c r="H16" i="3"/>
  <c r="G15" i="3"/>
  <c r="H15" i="3"/>
  <c r="H73" i="3"/>
  <c r="G69" i="3" l="1"/>
  <c r="H69" i="3"/>
</calcChain>
</file>

<file path=xl/sharedStrings.xml><?xml version="1.0" encoding="utf-8"?>
<sst xmlns="http://schemas.openxmlformats.org/spreadsheetml/2006/main" count="759" uniqueCount="411">
  <si>
    <t>opis</t>
  </si>
  <si>
    <t>PRIHODI POSLOVANJA</t>
  </si>
  <si>
    <t>Kamate na depozite po viđenju i Pool</t>
  </si>
  <si>
    <t>Izvor 1.3.</t>
  </si>
  <si>
    <t>DONACIJE</t>
  </si>
  <si>
    <t>VLASTITI PRIHODI</t>
  </si>
  <si>
    <t>POSEBNE NAMJENE</t>
  </si>
  <si>
    <t>JLS - GRAD OROSLAVJE</t>
  </si>
  <si>
    <t>RASHODI POSLOVANJA</t>
  </si>
  <si>
    <t>ŽUPANIJA - DECENTRALIZACIJA</t>
  </si>
  <si>
    <t>Naknade za prijevoz na posao i s posla</t>
  </si>
  <si>
    <t>Uredski materijal</t>
  </si>
  <si>
    <t>Električna energija</t>
  </si>
  <si>
    <t>Plin</t>
  </si>
  <si>
    <t>Motorni benzin i dizel gorivo</t>
  </si>
  <si>
    <t>Sitni inventar</t>
  </si>
  <si>
    <t>Auto gume</t>
  </si>
  <si>
    <t>Službena, radna i zaštitna odjeća i obuća</t>
  </si>
  <si>
    <t>Usluge telefona, telefaksa</t>
  </si>
  <si>
    <t>Ostale usluge za komunikaciju i prijevoz</t>
  </si>
  <si>
    <t>Ostale usluge promidžbe i informiranja</t>
  </si>
  <si>
    <t>Obvezni i preventivni zdravstveni pregledi zaposlenika</t>
  </si>
  <si>
    <t>Ugovori o djelu</t>
  </si>
  <si>
    <t xml:space="preserve">Ostale računalne usluge </t>
  </si>
  <si>
    <t>Grafičke i tiskarske usluge, usl. kopiranja i uvez. i sl.</t>
  </si>
  <si>
    <t>Premije osiguranja ostale imovine</t>
  </si>
  <si>
    <t>Premije osiguranja zaposlenih</t>
  </si>
  <si>
    <t>Reprezentacija</t>
  </si>
  <si>
    <t>Tuzemne članarine</t>
  </si>
  <si>
    <t>Ostali nespomenuti rashodi poslovanja</t>
  </si>
  <si>
    <t>Oprema</t>
  </si>
  <si>
    <t>Plaće za zaposlene</t>
  </si>
  <si>
    <t xml:space="preserve">Ostali rashodi za službena putovanja </t>
  </si>
  <si>
    <t>Ostale usluge tek. i investicijskog održavanja</t>
  </si>
  <si>
    <t>Knjige</t>
  </si>
  <si>
    <t>Ostali rashodi za službena putovanja</t>
  </si>
  <si>
    <t>JLS  (Grad Oroslavje)</t>
  </si>
  <si>
    <t>Ostale zakupnine i najamnine</t>
  </si>
  <si>
    <r>
      <t>Sufinanciranje cijene usluge, particip. I sl. (</t>
    </r>
    <r>
      <rPr>
        <i/>
        <sz val="10"/>
        <color theme="3"/>
        <rFont val="Calibri"/>
        <family val="2"/>
        <charset val="238"/>
        <scheme val="minor"/>
      </rPr>
      <t>učenici za kazalište, izložbe i prijevoz)</t>
    </r>
  </si>
  <si>
    <r>
      <t>Seminari, savjetovanja i simpoziji (</t>
    </r>
    <r>
      <rPr>
        <i/>
        <sz val="10"/>
        <color theme="3"/>
        <rFont val="Calibri"/>
        <family val="2"/>
        <charset val="238"/>
        <scheme val="minor"/>
      </rPr>
      <t>kotizacije, tečajevi, osposobljavanja.. ).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</si>
  <si>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čišć.,kreda,pretpl.čas.)</t>
    </r>
  </si>
  <si>
    <r>
      <t>Materijal i dijelovi za tek. i investic. održavanje (</t>
    </r>
    <r>
      <rPr>
        <i/>
        <sz val="10"/>
        <color theme="3"/>
        <rFont val="Calibri"/>
        <family val="2"/>
        <charset val="238"/>
        <scheme val="minor"/>
      </rPr>
      <t>građ.objekata, opreme i transp.sredstava)</t>
    </r>
  </si>
  <si>
    <r>
      <t>Poštarina (</t>
    </r>
    <r>
      <rPr>
        <i/>
        <sz val="10"/>
        <color theme="3"/>
        <rFont val="Calibri"/>
        <family val="2"/>
        <charset val="238"/>
        <scheme val="minor"/>
      </rPr>
      <t>pisma, tiskanice i sl.)</t>
    </r>
  </si>
  <si>
    <r>
      <t>Usluge tek. i investic.održavanja (</t>
    </r>
    <r>
      <rPr>
        <i/>
        <sz val="10"/>
        <color theme="3"/>
        <rFont val="Calibri"/>
        <family val="2"/>
        <charset val="238"/>
        <scheme val="minor"/>
      </rPr>
      <t>građ.objekata, opreme, prijev.sred.) -popravci sa i bez dijelova</t>
    </r>
  </si>
  <si>
    <r>
      <t>Usluge banaka (</t>
    </r>
    <r>
      <rPr>
        <i/>
        <sz val="10"/>
        <color theme="3"/>
        <rFont val="Calibri"/>
        <family val="2"/>
        <charset val="238"/>
        <scheme val="minor"/>
      </rPr>
      <t>Fina i PBZ)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</si>
  <si>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</t>
    </r>
    <r>
      <rPr>
        <sz val="10"/>
        <color theme="1"/>
        <rFont val="Calibri"/>
        <family val="2"/>
        <charset val="238"/>
        <scheme val="minor"/>
      </rPr>
      <t>)</t>
    </r>
  </si>
  <si>
    <t>Prihodi KZŽ za nabavu nefinancijske imovine</t>
  </si>
  <si>
    <t>Ravnateljica:</t>
  </si>
  <si>
    <t>Izvršenje</t>
  </si>
  <si>
    <t xml:space="preserve">Ostale intelektualne usluge </t>
  </si>
  <si>
    <t>%</t>
  </si>
  <si>
    <t>ukupno</t>
  </si>
  <si>
    <t>Indeks</t>
  </si>
  <si>
    <t>Ostale naknade troškova zaposlenima</t>
  </si>
  <si>
    <t>Uređaji</t>
  </si>
  <si>
    <t>Sudske, javnobilježničke i ostale naknade</t>
  </si>
  <si>
    <t>Ostali nespomenuti financijski rashodi</t>
  </si>
  <si>
    <t>311+313+312</t>
  </si>
  <si>
    <t>Licence</t>
  </si>
  <si>
    <t>Ostali poslovni građevinski objekti</t>
  </si>
  <si>
    <t xml:space="preserve">Tekuće donacije od ostalih subjekata izvan općeg proračuna </t>
  </si>
  <si>
    <t>Aktivnost:</t>
  </si>
  <si>
    <r>
      <t xml:space="preserve">A102000 </t>
    </r>
    <r>
      <rPr>
        <sz val="10"/>
        <color theme="1"/>
        <rFont val="Calibri"/>
        <family val="2"/>
        <charset val="238"/>
        <scheme val="minor"/>
      </rPr>
      <t>Redovni poslovi SŠ</t>
    </r>
  </si>
  <si>
    <r>
      <t xml:space="preserve">A102002 </t>
    </r>
    <r>
      <rPr>
        <sz val="10"/>
        <color theme="1"/>
        <rFont val="Calibri"/>
        <family val="2"/>
        <charset val="238"/>
        <scheme val="minor"/>
      </rPr>
      <t>Dopunski program SŠ</t>
    </r>
  </si>
  <si>
    <r>
      <t xml:space="preserve">T103000 </t>
    </r>
    <r>
      <rPr>
        <sz val="10"/>
        <color theme="1"/>
        <rFont val="Calibri"/>
        <family val="2"/>
        <charset val="238"/>
        <scheme val="minor"/>
      </rPr>
      <t>Tek.projekt opremanja</t>
    </r>
  </si>
  <si>
    <t>IZVOR / Ekonomska klasifikacija</t>
  </si>
  <si>
    <t>Pozicija / Funkc.klasifikacija</t>
  </si>
  <si>
    <t>Novi proračun/</t>
  </si>
  <si>
    <t>Funkc.        klasifik.</t>
  </si>
  <si>
    <t>Program</t>
  </si>
  <si>
    <t>J011001A102000</t>
  </si>
  <si>
    <t>O922</t>
  </si>
  <si>
    <t>Organizacijska klasifikacija:OOO2016998</t>
  </si>
  <si>
    <t xml:space="preserve">Lokacija: 102KZ02     ŽUPANIJA KRAPINSKO-ZAGORSKA </t>
  </si>
  <si>
    <t>Županija KZŽ DECENTRALIZACIJA</t>
  </si>
  <si>
    <t>Prihodi Županije za materijalno-financijske rashode i investicijsko održavanje</t>
  </si>
  <si>
    <t>Ukupno DEC</t>
  </si>
  <si>
    <t>Prihodi za usluge tek. i invest. održavanja zgrade</t>
  </si>
  <si>
    <t>Ukupno 671211</t>
  </si>
  <si>
    <t>ukupno DEC , investic. i oprema</t>
  </si>
  <si>
    <t>Prihodi Županije - izvorna sredstva KZŽ (1-3)</t>
  </si>
  <si>
    <t xml:space="preserve"> 2- rad e-tehničara</t>
  </si>
  <si>
    <t>Sveukupni prihod iz nadležnog proračuna</t>
  </si>
  <si>
    <t xml:space="preserve">NENADLEŽNI PRORAČUN / DOPUNSKI PRIHODI </t>
  </si>
  <si>
    <t>Lokacija:</t>
  </si>
  <si>
    <t>O921</t>
  </si>
  <si>
    <t>Organizacijska klasifikacija: OOO2016998</t>
  </si>
  <si>
    <t>Izvor 2.1.1.</t>
  </si>
  <si>
    <t xml:space="preserve">Pozicija </t>
  </si>
  <si>
    <t>P0798</t>
  </si>
  <si>
    <t>Kapitalne donacije od ostalih subjekata izvan općeg proračuna</t>
  </si>
  <si>
    <t>P1106</t>
  </si>
  <si>
    <t>Tekuće pomoći od fizičkih osoba</t>
  </si>
  <si>
    <t>P1274</t>
  </si>
  <si>
    <t xml:space="preserve">Višak prihoda iz prethodne godine </t>
  </si>
  <si>
    <t>P0799</t>
  </si>
  <si>
    <t>Izvor 3.1.1.</t>
  </si>
  <si>
    <t>P0801</t>
  </si>
  <si>
    <t xml:space="preserve">Prihodi od prodaje </t>
  </si>
  <si>
    <t>P1178</t>
  </si>
  <si>
    <r>
      <t>Prihodi od pruženih usluga (</t>
    </r>
    <r>
      <rPr>
        <i/>
        <sz val="10"/>
        <color theme="3"/>
        <rFont val="Calibri"/>
        <family val="2"/>
        <charset val="238"/>
        <scheme val="minor"/>
      </rPr>
      <t>obraz.odraslih)</t>
    </r>
  </si>
  <si>
    <t>P0802</t>
  </si>
  <si>
    <r>
      <t>Ostali prihodi za posebne namjene -</t>
    </r>
    <r>
      <rPr>
        <sz val="10"/>
        <color theme="3"/>
        <rFont val="Calibri"/>
        <family val="2"/>
        <charset val="238"/>
        <scheme val="minor"/>
      </rPr>
      <t xml:space="preserve"> izrada duplikata svjedodžbi</t>
    </r>
  </si>
  <si>
    <t>P1275</t>
  </si>
  <si>
    <t>P0803</t>
  </si>
  <si>
    <t>Izvor 4.3.1.</t>
  </si>
  <si>
    <t>P0805</t>
  </si>
  <si>
    <t>P1276</t>
  </si>
  <si>
    <r>
      <t>Ostali nespomenuti prihodi po pos.propisima  (</t>
    </r>
    <r>
      <rPr>
        <i/>
        <sz val="10"/>
        <color theme="3"/>
        <rFont val="Calibri"/>
        <family val="2"/>
        <charset val="238"/>
        <scheme val="minor"/>
      </rPr>
      <t>refundacije za sportska natjecanja, crveni križ</t>
    </r>
    <r>
      <rPr>
        <sz val="10"/>
        <color theme="1"/>
        <rFont val="Calibri"/>
        <family val="2"/>
        <charset val="238"/>
        <scheme val="minor"/>
      </rPr>
      <t>)</t>
    </r>
  </si>
  <si>
    <t>P0806</t>
  </si>
  <si>
    <t>P0807</t>
  </si>
  <si>
    <t>Izvor 5.2.1.</t>
  </si>
  <si>
    <t xml:space="preserve">MINISTARSTVO </t>
  </si>
  <si>
    <t>Kapitalne pomoći iz državnog proračuna pror. korisnicima proračuna jLP(R)</t>
  </si>
  <si>
    <t>P1248</t>
  </si>
  <si>
    <t>P0810</t>
  </si>
  <si>
    <t>P0809</t>
  </si>
  <si>
    <t>Izvor 5.4.1.</t>
  </si>
  <si>
    <t>Pomoći nenadležnog proračuna - JLS /Grad Oroslavje/</t>
  </si>
  <si>
    <t>P0812</t>
  </si>
  <si>
    <t>Izvor 5.7.1.</t>
  </si>
  <si>
    <t>DRŽ.PRORAČUN - PRIJENOS SREDSTAVA EU</t>
  </si>
  <si>
    <t>P0815</t>
  </si>
  <si>
    <t>Kamate na depozite po viđenju</t>
  </si>
  <si>
    <t>P1277</t>
  </si>
  <si>
    <t xml:space="preserve">Višak prihoda iz prethodne godine  </t>
  </si>
  <si>
    <t>Program:</t>
  </si>
  <si>
    <t>Organizacijska klasifikacija: OO72016998</t>
  </si>
  <si>
    <t>102KZ02</t>
  </si>
  <si>
    <t xml:space="preserve">      RASHODI IZ DECENTRALIZIRANIH I IZVORNIH SREDSTAVA KZŽ</t>
  </si>
  <si>
    <t>Ostali rashodi za službena putovanja (dnevnice, prijevozni i ostali troškovi,cestarina)</t>
  </si>
  <si>
    <t>R3036</t>
  </si>
  <si>
    <t>R3037</t>
  </si>
  <si>
    <t>R3038</t>
  </si>
  <si>
    <t>R3039</t>
  </si>
  <si>
    <t>R3040</t>
  </si>
  <si>
    <t>R3041</t>
  </si>
  <si>
    <r>
      <t>Ostali materijal i sirovine (</t>
    </r>
    <r>
      <rPr>
        <i/>
        <sz val="10"/>
        <color theme="3"/>
        <rFont val="Calibri"/>
        <family val="2"/>
        <charset val="238"/>
        <scheme val="minor"/>
      </rPr>
      <t>nastavni materijal za sve struke)</t>
    </r>
  </si>
  <si>
    <t>R3042</t>
  </si>
  <si>
    <t>R3043</t>
  </si>
  <si>
    <t>R3044</t>
  </si>
  <si>
    <t>R3045</t>
  </si>
  <si>
    <t>R3047</t>
  </si>
  <si>
    <t>R3048</t>
  </si>
  <si>
    <t>R3049</t>
  </si>
  <si>
    <t>R3050</t>
  </si>
  <si>
    <t>Usluge telefona, telefaksa, interneta</t>
  </si>
  <si>
    <t>R3051</t>
  </si>
  <si>
    <t>R3052</t>
  </si>
  <si>
    <t>R3053</t>
  </si>
  <si>
    <t>R3054</t>
  </si>
  <si>
    <t>R3055</t>
  </si>
  <si>
    <r>
      <t>Ostale komunalne usluge (</t>
    </r>
    <r>
      <rPr>
        <i/>
        <sz val="10"/>
        <color theme="3"/>
        <rFont val="Calibri"/>
        <family val="2"/>
        <charset val="238"/>
        <scheme val="minor"/>
      </rPr>
      <t>voda, smeće, dimnjač., dezinsekc.i deratiz., zbrinjavanje opasnog otpada</t>
    </r>
    <r>
      <rPr>
        <sz val="10"/>
        <color theme="1"/>
        <rFont val="Calibri"/>
        <family val="2"/>
        <charset val="238"/>
        <scheme val="minor"/>
      </rPr>
      <t>)</t>
    </r>
  </si>
  <si>
    <t>R3056</t>
  </si>
  <si>
    <r>
      <t>Ostale najamnine i zakupnine (</t>
    </r>
    <r>
      <rPr>
        <i/>
        <sz val="10"/>
        <color theme="3"/>
        <rFont val="Calibri"/>
        <family val="2"/>
        <charset val="238"/>
        <scheme val="minor"/>
      </rPr>
      <t>za nastavu TZK i Praktičnu nastavu</t>
    </r>
    <r>
      <rPr>
        <sz val="10"/>
        <color theme="1"/>
        <rFont val="Calibri"/>
        <family val="2"/>
        <charset val="238"/>
        <scheme val="minor"/>
      </rPr>
      <t>)</t>
    </r>
  </si>
  <si>
    <t>R3057</t>
  </si>
  <si>
    <t>R3058</t>
  </si>
  <si>
    <t>Ostale zdravstvene usluge</t>
  </si>
  <si>
    <t>R3059</t>
  </si>
  <si>
    <t>Autorski honorari</t>
  </si>
  <si>
    <t>R3060</t>
  </si>
  <si>
    <t>R3061</t>
  </si>
  <si>
    <t>R3062</t>
  </si>
  <si>
    <t>R3063</t>
  </si>
  <si>
    <t>R3064</t>
  </si>
  <si>
    <r>
      <t>Ostale nespomenute usluge (</t>
    </r>
    <r>
      <rPr>
        <i/>
        <sz val="10"/>
        <color theme="3"/>
        <rFont val="Calibri"/>
        <family val="2"/>
        <charset val="238"/>
        <scheme val="minor"/>
      </rPr>
      <t>provjera diploma i sl.)</t>
    </r>
  </si>
  <si>
    <t>R3065</t>
  </si>
  <si>
    <t>Naknade trošk.osobama izvan radnog odnosa</t>
  </si>
  <si>
    <t>R3066</t>
  </si>
  <si>
    <t>R3067</t>
  </si>
  <si>
    <t>R3068</t>
  </si>
  <si>
    <t>R3069</t>
  </si>
  <si>
    <t>R3070</t>
  </si>
  <si>
    <t>R3071</t>
  </si>
  <si>
    <t>R3072</t>
  </si>
  <si>
    <t>R3073</t>
  </si>
  <si>
    <t>Zatezne kamate iz posl.  odnosa i drugo</t>
  </si>
  <si>
    <t>R3074</t>
  </si>
  <si>
    <t>R3075</t>
  </si>
  <si>
    <t>R3198</t>
  </si>
  <si>
    <t>R3199</t>
  </si>
  <si>
    <t>Izvorna županijska sredstva za investicijske radove i opremu</t>
  </si>
  <si>
    <t>Rash.za nabavu dugotr.nef.imovine</t>
  </si>
  <si>
    <t>Usluge tekućeg i investicijskog održavanja</t>
  </si>
  <si>
    <t xml:space="preserve">KZŽ - izvorna sredstva po posebnim zahtjevima </t>
  </si>
  <si>
    <t>Plaće, ostali rashodi, doprinosi PUN (Baltazar 4)</t>
  </si>
  <si>
    <t xml:space="preserve">Naknade za prijevoz na posao i s posla za PUN </t>
  </si>
  <si>
    <t xml:space="preserve">Ostali materijal za potrebe redovnog poslovanja </t>
  </si>
  <si>
    <t>Naknada za rad e-tehničara</t>
  </si>
  <si>
    <t>RASHODI IZ DOPUNSKIH SREDSTAVA /NENADLEŽNI PRORAČUN,                                            VLASTITI I OSTALI PRIHODI/</t>
  </si>
  <si>
    <t>J011003A102002</t>
  </si>
  <si>
    <t>Ostali materijal i dijelovi za tek. i inv. održavanje</t>
  </si>
  <si>
    <t>R5138</t>
  </si>
  <si>
    <t>R5139</t>
  </si>
  <si>
    <t xml:space="preserve">Ostali nespomenuti rashodi poslovanja </t>
  </si>
  <si>
    <t>R4471</t>
  </si>
  <si>
    <t>R5140</t>
  </si>
  <si>
    <t>Manjak prihoda poslovanja</t>
  </si>
  <si>
    <t>R4821</t>
  </si>
  <si>
    <t>VLASTITI PRIHODI i kamate</t>
  </si>
  <si>
    <t>R4472</t>
  </si>
  <si>
    <t>R4473</t>
  </si>
  <si>
    <t>Stručna literatura</t>
  </si>
  <si>
    <t>R6729</t>
  </si>
  <si>
    <t xml:space="preserve">Ostali materijal i sirovine </t>
  </si>
  <si>
    <t>R4474</t>
  </si>
  <si>
    <t xml:space="preserve">Sitni inventar   </t>
  </si>
  <si>
    <t>R4475</t>
  </si>
  <si>
    <t>R4476</t>
  </si>
  <si>
    <t>Poštarina (pisma, tiskanice i sl.)</t>
  </si>
  <si>
    <t>R4477</t>
  </si>
  <si>
    <r>
      <t xml:space="preserve">Ostale </t>
    </r>
    <r>
      <rPr>
        <b/>
        <sz val="10"/>
        <color theme="1"/>
        <rFont val="Calibri"/>
        <family val="2"/>
        <charset val="238"/>
        <scheme val="minor"/>
      </rPr>
      <t xml:space="preserve">usluge </t>
    </r>
    <r>
      <rPr>
        <sz val="10"/>
        <color theme="1"/>
        <rFont val="Calibri"/>
        <family val="2"/>
        <charset val="238"/>
        <scheme val="minor"/>
      </rPr>
      <t xml:space="preserve">tek. i investicijskog održavanja </t>
    </r>
  </si>
  <si>
    <t>R4478</t>
  </si>
  <si>
    <t>R4479</t>
  </si>
  <si>
    <t>R4480</t>
  </si>
  <si>
    <t>R4481</t>
  </si>
  <si>
    <t>Usluge pri registraciji prijevoznih sredstava</t>
  </si>
  <si>
    <t>R6730</t>
  </si>
  <si>
    <t>Naknade ostalih troškova osobama izvan radnog odnosa</t>
  </si>
  <si>
    <t>R6731</t>
  </si>
  <si>
    <t>Premije osiguranja prijevoznih sredstava</t>
  </si>
  <si>
    <t>R6732</t>
  </si>
  <si>
    <t>R6733</t>
  </si>
  <si>
    <t>R5141</t>
  </si>
  <si>
    <t>Upravne, adm., javnobilj.i ostale pristojbe i naknade</t>
  </si>
  <si>
    <t>R5142</t>
  </si>
  <si>
    <t>Usluge banaka</t>
  </si>
  <si>
    <t>R6734</t>
  </si>
  <si>
    <r>
      <t>Ostali nespomenuti rashodi poslovanja (</t>
    </r>
    <r>
      <rPr>
        <i/>
        <sz val="8"/>
        <color theme="3" tint="-0.499984740745262"/>
        <rFont val="Calibri"/>
        <family val="2"/>
        <charset val="238"/>
        <scheme val="minor"/>
      </rPr>
      <t>dana jamstva i sl...)</t>
    </r>
  </si>
  <si>
    <t>R6735</t>
  </si>
  <si>
    <t>R4482</t>
  </si>
  <si>
    <t>R4483</t>
  </si>
  <si>
    <t>R4865</t>
  </si>
  <si>
    <r>
      <t>POSEBNE NAMJENE (</t>
    </r>
    <r>
      <rPr>
        <b/>
        <i/>
        <sz val="10"/>
        <color theme="3"/>
        <rFont val="Calibri"/>
        <family val="2"/>
        <charset val="238"/>
        <scheme val="minor"/>
      </rPr>
      <t>uplate učenika za izlete, duplik.svjed., refund.sportskih natjec., HZZ-osposobljavanje</t>
    </r>
    <r>
      <rPr>
        <b/>
        <sz val="10"/>
        <color theme="1"/>
        <rFont val="Calibri"/>
        <family val="2"/>
        <charset val="238"/>
        <scheme val="minor"/>
      </rPr>
      <t>)</t>
    </r>
  </si>
  <si>
    <t>R4484</t>
  </si>
  <si>
    <t>R4485</t>
  </si>
  <si>
    <t>R4486</t>
  </si>
  <si>
    <t xml:space="preserve">Naknade ostalih troškova osobama izvan radnog odnosa </t>
  </si>
  <si>
    <t>R4487</t>
  </si>
  <si>
    <t xml:space="preserve">Naknade za rad povjerenstva i druge slične naknade za rad </t>
  </si>
  <si>
    <t>R5143</t>
  </si>
  <si>
    <t>R4488</t>
  </si>
  <si>
    <t>R4912</t>
  </si>
  <si>
    <r>
      <t xml:space="preserve">MINISTARSTVO  / </t>
    </r>
    <r>
      <rPr>
        <i/>
        <sz val="10"/>
        <color theme="3"/>
        <rFont val="Calibri"/>
        <family val="2"/>
        <charset val="238"/>
        <scheme val="minor"/>
      </rPr>
      <t>ostalo- mentorstvo, ref. natjecanja</t>
    </r>
    <r>
      <rPr>
        <b/>
        <sz val="10"/>
        <color theme="1"/>
        <rFont val="Calibri"/>
        <family val="2"/>
        <charset val="238"/>
        <scheme val="minor"/>
      </rPr>
      <t>/</t>
    </r>
  </si>
  <si>
    <t>R6486</t>
  </si>
  <si>
    <t>Ostali nenavedeni rashodi za nezaposlene</t>
  </si>
  <si>
    <t>R6487</t>
  </si>
  <si>
    <t>Doprinosi za mirovinsko osiguranje</t>
  </si>
  <si>
    <t>R6488</t>
  </si>
  <si>
    <t>Doprinosi za zdravstveno osiguranje</t>
  </si>
  <si>
    <t>R6489</t>
  </si>
  <si>
    <t>Ostali rashodi za sl. putovanja</t>
  </si>
  <si>
    <t>R4490</t>
  </si>
  <si>
    <t>Novčana naknada poslodavca zbog nezapošljavanja osoba s invaliditetom</t>
  </si>
  <si>
    <t>R6490</t>
  </si>
  <si>
    <t>R5144</t>
  </si>
  <si>
    <t>R6237</t>
  </si>
  <si>
    <t>R6736</t>
  </si>
  <si>
    <t>R5934</t>
  </si>
  <si>
    <t>R6236</t>
  </si>
  <si>
    <t>R4952</t>
  </si>
  <si>
    <t>R4492</t>
  </si>
  <si>
    <t>Stručni ispiti</t>
  </si>
  <si>
    <t>Nastavni materijal</t>
  </si>
  <si>
    <t>R6738</t>
  </si>
  <si>
    <t>R4493</t>
  </si>
  <si>
    <t>R4494</t>
  </si>
  <si>
    <t>Naknade ostalih troškova osobama izvan rad.odnosa</t>
  </si>
  <si>
    <t>R5933</t>
  </si>
  <si>
    <t>R4495</t>
  </si>
  <si>
    <t>R4496</t>
  </si>
  <si>
    <t>R4497</t>
  </si>
  <si>
    <t>R5489</t>
  </si>
  <si>
    <t>R6737</t>
  </si>
  <si>
    <t>R4498</t>
  </si>
  <si>
    <t>Knjige u školskoj knjižnici</t>
  </si>
  <si>
    <t>R4499</t>
  </si>
  <si>
    <t>R4997</t>
  </si>
  <si>
    <t>TEK. POMOĆI IZ DRŽANOG PROR. TEMELJEM PRIJENOSA EU SREDSTAVA</t>
  </si>
  <si>
    <t>R4500</t>
  </si>
  <si>
    <t>R4501</t>
  </si>
  <si>
    <t>R4502</t>
  </si>
  <si>
    <t>R4503</t>
  </si>
  <si>
    <t>R5932</t>
  </si>
  <si>
    <t>Premije osiguranja zaposlenika</t>
  </si>
  <si>
    <t>R6743</t>
  </si>
  <si>
    <t>R6742</t>
  </si>
  <si>
    <t>R4504</t>
  </si>
  <si>
    <t>R6739</t>
  </si>
  <si>
    <t>R6740</t>
  </si>
  <si>
    <t>R5009</t>
  </si>
  <si>
    <t xml:space="preserve"> 4- plaće i naknade PUN (Baltazar 4)</t>
  </si>
  <si>
    <t xml:space="preserve"> 3 - ostali prihodi /refundacije za natjecanja, Novig.pr.</t>
  </si>
  <si>
    <t xml:space="preserve">                           Natalija Mučnjak, prof.</t>
  </si>
  <si>
    <r>
      <t>Tek. pomoći prorač. korisn. iz prorač. koji im nije nadležan  (mentorstvo,ref.drž.natjec.,financ.aktiva za žup.voditelje, izletnina, plaće,</t>
    </r>
    <r>
      <rPr>
        <i/>
        <sz val="10"/>
        <color theme="1"/>
        <rFont val="Calibri"/>
        <family val="2"/>
        <charset val="238"/>
        <scheme val="minor"/>
      </rPr>
      <t xml:space="preserve"> presude</t>
    </r>
    <r>
      <rPr>
        <sz val="10"/>
        <color theme="1"/>
        <rFont val="Calibri"/>
        <family val="2"/>
        <charset val="238"/>
        <scheme val="minor"/>
      </rPr>
      <t>)</t>
    </r>
  </si>
  <si>
    <t>Refundacije natjecanja i ostali opći primici</t>
  </si>
  <si>
    <t>R6949</t>
  </si>
  <si>
    <t>Pomoćni i sanitetski materijal (Nastavni materijal)</t>
  </si>
  <si>
    <t>R6950</t>
  </si>
  <si>
    <t>R6951</t>
  </si>
  <si>
    <t>R6953</t>
  </si>
  <si>
    <t>Računala i računalna oprema</t>
  </si>
  <si>
    <t>R6955</t>
  </si>
  <si>
    <t>Uredski namještaj</t>
  </si>
  <si>
    <t>R6956</t>
  </si>
  <si>
    <t>R6958</t>
  </si>
  <si>
    <t>R6957</t>
  </si>
  <si>
    <t>Motoni benzin i dizel gorivo</t>
  </si>
  <si>
    <t>R6961</t>
  </si>
  <si>
    <t xml:space="preserve">                    Voditeljica računovodstva:</t>
  </si>
  <si>
    <t xml:space="preserve">                          Sanja Borovec, mag. oec.</t>
  </si>
  <si>
    <t xml:space="preserve">Tekuće pomoći iz DP temeljem prijenosa EU sredstava (Erasmus +) </t>
  </si>
  <si>
    <t>OPĆI DIO</t>
  </si>
  <si>
    <t>PRIHODI I RASHODI TEKUĆE GODINE</t>
  </si>
  <si>
    <t>PRIHODI UKUPNO</t>
  </si>
  <si>
    <t>RAZLIKA- VIŠAK / MANJAK</t>
  </si>
  <si>
    <t>RASHODI UKUPNO</t>
  </si>
  <si>
    <t xml:space="preserve">IZVJEŠTAJ O IZVRŠENJU FINANCIJSKOG PLANA ZA 1. - 6. 2022. GODINE                      </t>
  </si>
  <si>
    <r>
      <rPr>
        <b/>
        <sz val="14"/>
        <color theme="1"/>
        <rFont val="Calibri"/>
        <family val="2"/>
        <charset val="238"/>
        <scheme val="minor"/>
      </rPr>
      <t>SREDNJA ŠKOLA OROSLAVJE</t>
    </r>
    <r>
      <rPr>
        <sz val="14"/>
        <color theme="1"/>
        <rFont val="Calibri"/>
        <family val="2"/>
        <charset val="238"/>
        <scheme val="minor"/>
      </rPr>
      <t xml:space="preserve">    Ljudevita Gaja 1 OROSLAVJE              OIB: 20950883747</t>
    </r>
  </si>
  <si>
    <t>RASHODI ZA NABAVU NEFINANCIJSKE IMOVINE</t>
  </si>
  <si>
    <t>PRIHODI OD PRODAJE NEFINANCIJSKE IMOVINE</t>
  </si>
  <si>
    <t>Izvršenje za                       1.-6.2022.                          U KUNAMA</t>
  </si>
  <si>
    <t>Izvršenje za                  1.-6.2022.                                 U EURIMA</t>
  </si>
  <si>
    <t>Izvorni plan</t>
  </si>
  <si>
    <t>2022.</t>
  </si>
  <si>
    <t>Fin.plan za 2022.</t>
  </si>
  <si>
    <t>Ukupno:</t>
  </si>
  <si>
    <t>Indeks 5/4</t>
  </si>
  <si>
    <t>Indeks 5/3</t>
  </si>
  <si>
    <t>Naziv računa</t>
  </si>
  <si>
    <t>Račun</t>
  </si>
  <si>
    <t>Višak/manjak prihoda</t>
  </si>
  <si>
    <t>Izvor financiranja: Donacije - preneseni višak</t>
  </si>
  <si>
    <t>Donacija od pravvnih i fizičkih osoba izvan općeg proračuna</t>
  </si>
  <si>
    <t>Izvor financiranja: Donacije</t>
  </si>
  <si>
    <t>Izvor financiranja: Pomoći proračunskim korisnicima iz Državnog proračuna - preneseni višak</t>
  </si>
  <si>
    <t>Prijenosi između proračunskih korisnika istog proračuna</t>
  </si>
  <si>
    <t>Pomoći temeljem prijenosa EU sredstava</t>
  </si>
  <si>
    <t>Pomoći proračunskim korisnicima iz proračuna koji im nije nadležan</t>
  </si>
  <si>
    <t>Pomoći od izvanproračunskih korisnika</t>
  </si>
  <si>
    <t>Pomoći proračunu iz drugih proračuna</t>
  </si>
  <si>
    <t>Pomoći od međunarodnih organizacija te institucija i tijela EU</t>
  </si>
  <si>
    <t>Pomoći od inozemnih vlada</t>
  </si>
  <si>
    <t>Izvor financiranja: Pomoći proračunskim korisnicima iz Državnog proračuna</t>
  </si>
  <si>
    <t>Izvor financiranja: Prihodi za posebne namjene - preneseni višak</t>
  </si>
  <si>
    <t>Ukupno</t>
  </si>
  <si>
    <t>Prihodi po posebnim propisima</t>
  </si>
  <si>
    <t>Izvor financiranja: Prihodi za posebne namjene</t>
  </si>
  <si>
    <t>Izvor financiranja: Vlastiti prihodi – preneseni višak</t>
  </si>
  <si>
    <t>Prihodi od financijske imovine</t>
  </si>
  <si>
    <t>Prihodi od prodaje proizvoda i robe te pruženih usluga</t>
  </si>
  <si>
    <t>Izvor financiranja: Vlastiti prihodi</t>
  </si>
  <si>
    <t>Prihodi iz nadležnog proračuna za financiranje redovne djelatnosti proračunskih korisnika</t>
  </si>
  <si>
    <t>Izvor financiranja: Opći prihodi i primici</t>
  </si>
  <si>
    <t>PROGRAM: J01 1001, J01 1003</t>
  </si>
  <si>
    <t>PRIHODI</t>
  </si>
  <si>
    <t>RASHODI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</si>
  <si>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</si>
  <si>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</si>
  <si>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</si>
  <si>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</si>
  <si>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</si>
  <si>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</si>
  <si>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Naknade troškova osobama izvan radnog odnosa</t>
  </si>
  <si>
    <t>Ostali financijski rashodi</t>
  </si>
  <si>
    <t>Građevinski objekti</t>
  </si>
  <si>
    <t>Postrojenja i oprema</t>
  </si>
  <si>
    <t>Prijevozna sredstva</t>
  </si>
  <si>
    <t>Knjige, umjetnička djela i ostale izložbene vrijednosti</t>
  </si>
  <si>
    <t>Manjak</t>
  </si>
  <si>
    <t>Izvor financiranja: Vlastiti prihodi - preneseni višak</t>
  </si>
  <si>
    <t>Nematerijalna imovina</t>
  </si>
  <si>
    <t xml:space="preserve">Izvor financiranja: Donacije </t>
  </si>
  <si>
    <r>
      <rPr>
        <b/>
        <sz val="14"/>
        <color theme="1"/>
        <rFont val="Calibri"/>
        <family val="2"/>
        <charset val="238"/>
        <scheme val="minor"/>
      </rPr>
      <t>SREDNJA ŠKOLA OROSLAVJE</t>
    </r>
    <r>
      <rPr>
        <sz val="14"/>
        <color theme="1"/>
        <rFont val="Calibri"/>
        <family val="2"/>
        <charset val="238"/>
        <scheme val="minor"/>
      </rPr>
      <t xml:space="preserve">                               Ljudevita Gaja 1 OROSLAVJE                                                   OIB: 20950883747</t>
    </r>
  </si>
  <si>
    <t>IZVJEŠTAJ O IZVRŠENJU FINANCIJSKOG PLANA ZA 1.-6. 2022.</t>
  </si>
  <si>
    <t>R6959</t>
  </si>
  <si>
    <t>Izvršenje   1.-6.2022.   U KUNAMA</t>
  </si>
  <si>
    <t>IZVRŠENJE            1.-6.2022. U EURIMA</t>
  </si>
  <si>
    <t>IZVRŠENJE                         1.-6.2022. U EURIMA</t>
  </si>
  <si>
    <t>Izvorni plan 2022.</t>
  </si>
  <si>
    <t>Tekući plan 2022.</t>
  </si>
  <si>
    <t>Ostvareno /izvršeno         1.-6.2022.</t>
  </si>
  <si>
    <r>
      <t xml:space="preserve">SREDNJA ŠKOLA OROSLAVJE                               </t>
    </r>
    <r>
      <rPr>
        <sz val="14"/>
        <color theme="1"/>
        <rFont val="Calibri"/>
        <family val="2"/>
        <charset val="238"/>
        <scheme val="minor"/>
      </rPr>
      <t>Ljudevita Gaja 1 OROSLAVJE                                                   OIB: 20950883747</t>
    </r>
  </si>
  <si>
    <t>Ostvareno /izvršeno                1.-6.2022. KN</t>
  </si>
  <si>
    <t>Ostvareno /izvršeno                1.-6.2022. EUR</t>
  </si>
  <si>
    <t>Ostvareno /izvršeno                1.-6. 2022. KN</t>
  </si>
  <si>
    <t>Ostvareno /izvršeno         1.-6.2022. KN</t>
  </si>
  <si>
    <t>Ostali prihodi</t>
  </si>
  <si>
    <t>Višak prihoda prorač. Korisnika sa žr</t>
  </si>
  <si>
    <t>P0813</t>
  </si>
  <si>
    <t>P1423</t>
  </si>
  <si>
    <t xml:space="preserve">Ostali prihodi za posebne namjene </t>
  </si>
  <si>
    <t>Nagrade</t>
  </si>
  <si>
    <t>R6952</t>
  </si>
  <si>
    <t>Uslue odvjetnika i pravnog savjetovanja</t>
  </si>
  <si>
    <t>R7656</t>
  </si>
  <si>
    <t>Sredstva za investicijske radove- zamjena golova</t>
  </si>
  <si>
    <t>Izvršenje                                        1.-6.2022.                                  U KUNAMA</t>
  </si>
  <si>
    <t>R6960</t>
  </si>
  <si>
    <t>Izvorni financijski plan za 2022.</t>
  </si>
  <si>
    <t>Tekući financijski plan za 2022.</t>
  </si>
  <si>
    <t>KLASA:400-02/22-01/04</t>
  </si>
  <si>
    <t xml:space="preserve">URBROJ: 2113/04-380/1-4-04-20-1 </t>
  </si>
  <si>
    <t>URBROJ: 2113/04-380/1-4-04-20-1</t>
  </si>
  <si>
    <t>U Oroslavju, 18. srpnja 2022.</t>
  </si>
  <si>
    <t>Fiksni tečaj konverzije je 7,53450</t>
  </si>
  <si>
    <t xml:space="preserve">                     Sanja Borovec, mag. oec.</t>
  </si>
  <si>
    <t xml:space="preserve">           Ravnateljica:</t>
  </si>
  <si>
    <t xml:space="preserve">                Natalija Mučnjak, prof.</t>
  </si>
  <si>
    <t xml:space="preserve">   Predsjednik Školskog odbora:</t>
  </si>
  <si>
    <t xml:space="preserve"> Vjekoslav Jozić, mag.ing.stroj.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</si>
</sst>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3"/>
      <name val="Calibri"/>
      <family val="2"/>
      <charset val="238"/>
      <scheme val="minor"/>
    </font>
    <font>
      <b/>
      <i/>
      <sz val="10"/>
      <color theme="3"/>
      <name val="Calibri"/>
      <family val="2"/>
      <charset val="238"/>
      <scheme val="minor"/>
    </font>
    <font>
      <i/>
      <sz val="9"/>
      <color theme="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8"/>
      <color theme="3" tint="-0.499984740745262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rgb="FFFF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10" borderId="0" applyNumberFormat="0" applyBorder="0" applyAlignment="0" applyProtection="0"/>
  </cellStyleXfs>
  <cellXfs count="354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vertical="center"/>
    </xf>
    <xf numFmtId="0" fontId="4" fillId="5" borderId="8" xfId="0" applyFont="1" applyFill="1" applyBorder="1"/>
    <xf numFmtId="0" fontId="3" fillId="0" borderId="0" xfId="0" applyFont="1"/>
    <xf numFmtId="0" fontId="7" fillId="0" borderId="0" xfId="0" applyFont="1"/>
    <xf numFmtId="0" fontId="2" fillId="3" borderId="7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4" fontId="1" fillId="0" borderId="8" xfId="0" applyNumberFormat="1" applyFont="1" applyBorder="1"/>
    <xf numFmtId="0" fontId="2" fillId="3" borderId="8" xfId="0" applyFont="1" applyFill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8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0" fillId="0" borderId="16" xfId="0" applyBorder="1"/>
    <xf numFmtId="0" fontId="0" fillId="0" borderId="8" xfId="0" applyBorder="1"/>
    <xf numFmtId="4" fontId="1" fillId="0" borderId="0" xfId="0" applyNumberFormat="1" applyFont="1"/>
    <xf numFmtId="4" fontId="0" fillId="0" borderId="0" xfId="0" applyNumberFormat="1"/>
    <xf numFmtId="4" fontId="1" fillId="0" borderId="5" xfId="0" applyNumberFormat="1" applyFont="1" applyBorder="1"/>
    <xf numFmtId="0" fontId="2" fillId="0" borderId="5" xfId="0" applyFont="1" applyBorder="1"/>
    <xf numFmtId="0" fontId="2" fillId="0" borderId="7" xfId="0" applyFont="1" applyBorder="1" applyAlignment="1">
      <alignment vertical="center"/>
    </xf>
    <xf numFmtId="0" fontId="13" fillId="0" borderId="0" xfId="0" applyFont="1"/>
    <xf numFmtId="0" fontId="0" fillId="7" borderId="0" xfId="0" applyFill="1"/>
    <xf numFmtId="0" fontId="1" fillId="8" borderId="21" xfId="0" applyFont="1" applyFill="1" applyBorder="1"/>
    <xf numFmtId="0" fontId="0" fillId="8" borderId="21" xfId="0" applyFill="1" applyBorder="1" applyAlignment="1">
      <alignment horizontal="center"/>
    </xf>
    <xf numFmtId="0" fontId="4" fillId="9" borderId="16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 shrinkToFit="1"/>
    </xf>
    <xf numFmtId="0" fontId="4" fillId="9" borderId="1" xfId="0" applyFont="1" applyFill="1" applyBorder="1" applyAlignment="1">
      <alignment horizontal="center" shrinkToFit="1"/>
    </xf>
    <xf numFmtId="0" fontId="1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4" fillId="9" borderId="8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1" fillId="0" borderId="5" xfId="0" applyFont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/>
    </xf>
    <xf numFmtId="0" fontId="4" fillId="4" borderId="16" xfId="0" applyFont="1" applyFill="1" applyBorder="1"/>
    <xf numFmtId="0" fontId="1" fillId="6" borderId="8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6" borderId="8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4" fillId="0" borderId="0" xfId="0" applyNumberFormat="1" applyFont="1"/>
    <xf numFmtId="0" fontId="4" fillId="4" borderId="16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2" fillId="0" borderId="16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4" fontId="14" fillId="0" borderId="0" xfId="0" applyNumberFormat="1" applyFont="1" applyAlignment="1">
      <alignment horizontal="right"/>
    </xf>
    <xf numFmtId="0" fontId="0" fillId="0" borderId="14" xfId="0" applyBorder="1"/>
    <xf numFmtId="0" fontId="0" fillId="2" borderId="14" xfId="0" applyFill="1" applyBorder="1"/>
    <xf numFmtId="0" fontId="2" fillId="4" borderId="6" xfId="0" applyFont="1" applyFill="1" applyBorder="1"/>
    <xf numFmtId="0" fontId="1" fillId="5" borderId="6" xfId="0" applyFont="1" applyFill="1" applyBorder="1"/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0" fillId="0" borderId="18" xfId="0" applyBorder="1"/>
    <xf numFmtId="0" fontId="4" fillId="5" borderId="5" xfId="0" applyFont="1" applyFill="1" applyBorder="1"/>
    <xf numFmtId="0" fontId="0" fillId="0" borderId="20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8" borderId="16" xfId="0" applyFill="1" applyBorder="1" applyAlignment="1">
      <alignment horizontal="left" vertical="center" wrapText="1"/>
    </xf>
    <xf numFmtId="0" fontId="1" fillId="5" borderId="6" xfId="0" applyFont="1" applyFill="1" applyBorder="1" applyAlignment="1">
      <alignment vertical="center"/>
    </xf>
    <xf numFmtId="0" fontId="2" fillId="0" borderId="16" xfId="0" applyFont="1" applyBorder="1"/>
    <xf numFmtId="0" fontId="1" fillId="5" borderId="8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2" fillId="0" borderId="6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18" xfId="0" applyFont="1" applyBorder="1"/>
    <xf numFmtId="4" fontId="3" fillId="0" borderId="0" xfId="0" applyNumberFormat="1" applyFont="1"/>
    <xf numFmtId="4" fontId="7" fillId="0" borderId="0" xfId="0" applyNumberFormat="1" applyFont="1"/>
    <xf numFmtId="0" fontId="0" fillId="3" borderId="16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4" fontId="1" fillId="0" borderId="7" xfId="0" applyNumberFormat="1" applyFont="1" applyBorder="1"/>
    <xf numFmtId="4" fontId="0" fillId="0" borderId="8" xfId="0" applyNumberFormat="1" applyBorder="1"/>
    <xf numFmtId="4" fontId="0" fillId="8" borderId="0" xfId="0" applyNumberFormat="1" applyFill="1"/>
    <xf numFmtId="4" fontId="0" fillId="8" borderId="1" xfId="0" applyNumberFormat="1" applyFill="1" applyBorder="1"/>
    <xf numFmtId="4" fontId="1" fillId="5" borderId="8" xfId="0" applyNumberFormat="1" applyFont="1" applyFill="1" applyBorder="1"/>
    <xf numFmtId="4" fontId="0" fillId="5" borderId="8" xfId="0" applyNumberFormat="1" applyFill="1" applyBorder="1"/>
    <xf numFmtId="4" fontId="12" fillId="10" borderId="8" xfId="1" applyNumberFormat="1" applyFont="1" applyBorder="1"/>
    <xf numFmtId="4" fontId="1" fillId="8" borderId="8" xfId="0" applyNumberFormat="1" applyFont="1" applyFill="1" applyBorder="1"/>
    <xf numFmtId="4" fontId="0" fillId="8" borderId="8" xfId="0" applyNumberFormat="1" applyFill="1" applyBorder="1"/>
    <xf numFmtId="4" fontId="0" fillId="8" borderId="21" xfId="0" applyNumberFormat="1" applyFill="1" applyBorder="1"/>
    <xf numFmtId="4" fontId="1" fillId="8" borderId="15" xfId="0" applyNumberFormat="1" applyFont="1" applyFill="1" applyBorder="1"/>
    <xf numFmtId="4" fontId="0" fillId="8" borderId="15" xfId="0" applyNumberFormat="1" applyFill="1" applyBorder="1"/>
    <xf numFmtId="4" fontId="0" fillId="8" borderId="22" xfId="0" applyNumberFormat="1" applyFill="1" applyBorder="1"/>
    <xf numFmtId="4" fontId="1" fillId="4" borderId="8" xfId="0" applyNumberFormat="1" applyFont="1" applyFill="1" applyBorder="1"/>
    <xf numFmtId="4" fontId="0" fillId="4" borderId="8" xfId="0" applyNumberFormat="1" applyFill="1" applyBorder="1"/>
    <xf numFmtId="4" fontId="1" fillId="8" borderId="14" xfId="0" applyNumberFormat="1" applyFont="1" applyFill="1" applyBorder="1"/>
    <xf numFmtId="4" fontId="0" fillId="8" borderId="14" xfId="0" applyNumberFormat="1" applyFill="1" applyBorder="1"/>
    <xf numFmtId="0" fontId="4" fillId="4" borderId="8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0" fillId="3" borderId="0" xfId="0" applyFont="1" applyFill="1"/>
    <xf numFmtId="0" fontId="9" fillId="0" borderId="0" xfId="0" applyFont="1"/>
    <xf numFmtId="4" fontId="9" fillId="0" borderId="0" xfId="0" applyNumberFormat="1" applyFont="1"/>
    <xf numFmtId="0" fontId="0" fillId="0" borderId="0" xfId="0" applyAlignment="1">
      <alignment horizontal="center"/>
    </xf>
    <xf numFmtId="0" fontId="4" fillId="4" borderId="20" xfId="0" applyFont="1" applyFill="1" applyBorder="1" applyAlignment="1">
      <alignment vertical="center"/>
    </xf>
    <xf numFmtId="0" fontId="0" fillId="8" borderId="21" xfId="0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0" fillId="0" borderId="0" xfId="0" applyFont="1" applyAlignment="1"/>
    <xf numFmtId="0" fontId="13" fillId="3" borderId="0" xfId="0" applyFont="1" applyFill="1"/>
    <xf numFmtId="0" fontId="13" fillId="0" borderId="0" xfId="0" applyFont="1" applyAlignment="1"/>
    <xf numFmtId="0" fontId="22" fillId="12" borderId="0" xfId="0" applyFont="1" applyFill="1" applyAlignment="1">
      <alignment horizontal="center" wrapText="1"/>
    </xf>
    <xf numFmtId="0" fontId="1" fillId="13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9" xfId="0" applyBorder="1" applyAlignment="1">
      <alignment vertical="center" wrapText="1"/>
    </xf>
    <xf numFmtId="0" fontId="1" fillId="13" borderId="29" xfId="0" applyFont="1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1" fillId="13" borderId="36" xfId="0" applyFont="1" applyFill="1" applyBorder="1" applyAlignment="1">
      <alignment vertical="center"/>
    </xf>
    <xf numFmtId="0" fontId="0" fillId="0" borderId="0" xfId="0" applyBorder="1"/>
    <xf numFmtId="0" fontId="21" fillId="0" borderId="0" xfId="0" applyFont="1" applyFill="1" applyAlignment="1">
      <alignment vertical="center"/>
    </xf>
    <xf numFmtId="0" fontId="1" fillId="12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4" fontId="4" fillId="0" borderId="5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14" borderId="40" xfId="0" applyFont="1" applyFill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41" xfId="0" applyFont="1" applyBorder="1" applyAlignment="1">
      <alignment vertical="center" wrapText="1"/>
    </xf>
    <xf numFmtId="2" fontId="24" fillId="0" borderId="40" xfId="0" applyNumberFormat="1" applyFont="1" applyBorder="1" applyAlignment="1">
      <alignment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5" xfId="0" applyFont="1" applyBorder="1" applyAlignment="1">
      <alignment vertical="center" wrapText="1"/>
    </xf>
    <xf numFmtId="0" fontId="24" fillId="16" borderId="40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vertical="center" wrapText="1"/>
    </xf>
    <xf numFmtId="4" fontId="24" fillId="0" borderId="40" xfId="0" applyNumberFormat="1" applyFont="1" applyBorder="1" applyAlignment="1">
      <alignment vertical="center" wrapText="1"/>
    </xf>
    <xf numFmtId="4" fontId="24" fillId="14" borderId="40" xfId="0" applyNumberFormat="1" applyFont="1" applyFill="1" applyBorder="1" applyAlignment="1">
      <alignment vertical="center" wrapText="1"/>
    </xf>
    <xf numFmtId="4" fontId="24" fillId="14" borderId="47" xfId="0" applyNumberFormat="1" applyFont="1" applyFill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24" fillId="0" borderId="44" xfId="0" applyFont="1" applyBorder="1" applyAlignment="1">
      <alignment vertical="center" wrapText="1"/>
    </xf>
    <xf numFmtId="4" fontId="24" fillId="14" borderId="40" xfId="0" applyNumberFormat="1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vertical="center" wrapText="1"/>
    </xf>
    <xf numFmtId="0" fontId="27" fillId="0" borderId="0" xfId="0" applyFont="1"/>
    <xf numFmtId="0" fontId="24" fillId="3" borderId="44" xfId="0" applyFont="1" applyFill="1" applyBorder="1" applyAlignment="1">
      <alignment vertical="center" wrapText="1"/>
    </xf>
    <xf numFmtId="0" fontId="24" fillId="3" borderId="42" xfId="0" applyFont="1" applyFill="1" applyBorder="1" applyAlignment="1">
      <alignment vertical="center" wrapText="1"/>
    </xf>
    <xf numFmtId="0" fontId="24" fillId="3" borderId="43" xfId="0" applyFont="1" applyFill="1" applyBorder="1" applyAlignment="1">
      <alignment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8" fillId="0" borderId="45" xfId="0" applyFont="1" applyBorder="1"/>
    <xf numFmtId="0" fontId="28" fillId="0" borderId="45" xfId="0" applyFont="1" applyBorder="1" applyAlignment="1">
      <alignment horizontal="justify" vertical="center" wrapText="1"/>
    </xf>
    <xf numFmtId="2" fontId="24" fillId="14" borderId="4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" fontId="1" fillId="0" borderId="0" xfId="0" applyNumberFormat="1" applyFont="1" applyBorder="1"/>
    <xf numFmtId="4" fontId="0" fillId="0" borderId="0" xfId="0" applyNumberFormat="1" applyBorder="1"/>
    <xf numFmtId="0" fontId="2" fillId="3" borderId="8" xfId="0" applyFont="1" applyFill="1" applyBorder="1" applyAlignment="1">
      <alignment horizontal="center"/>
    </xf>
    <xf numFmtId="4" fontId="0" fillId="8" borderId="0" xfId="0" applyNumberFormat="1" applyFill="1" applyBorder="1"/>
    <xf numFmtId="4" fontId="0" fillId="0" borderId="5" xfId="0" applyNumberFormat="1" applyBorder="1"/>
    <xf numFmtId="0" fontId="3" fillId="0" borderId="8" xfId="0" applyFont="1" applyBorder="1" applyAlignment="1">
      <alignment wrapText="1"/>
    </xf>
    <xf numFmtId="4" fontId="0" fillId="0" borderId="6" xfId="0" applyNumberFormat="1" applyBorder="1"/>
    <xf numFmtId="4" fontId="4" fillId="0" borderId="0" xfId="0" applyNumberFormat="1" applyFont="1" applyBorder="1" applyAlignment="1">
      <alignment wrapText="1"/>
    </xf>
    <xf numFmtId="0" fontId="4" fillId="5" borderId="8" xfId="0" applyFont="1" applyFill="1" applyBorder="1" applyAlignment="1">
      <alignment horizontal="center"/>
    </xf>
    <xf numFmtId="0" fontId="24" fillId="16" borderId="45" xfId="0" applyFont="1" applyFill="1" applyBorder="1" applyAlignment="1">
      <alignment horizontal="center" vertical="center" wrapText="1"/>
    </xf>
    <xf numFmtId="0" fontId="24" fillId="16" borderId="42" xfId="0" applyFont="1" applyFill="1" applyBorder="1" applyAlignment="1">
      <alignment horizontal="center" vertical="center" wrapText="1"/>
    </xf>
    <xf numFmtId="0" fontId="0" fillId="0" borderId="45" xfId="0" applyBorder="1"/>
    <xf numFmtId="0" fontId="24" fillId="0" borderId="42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justify" vertical="center" wrapText="1"/>
    </xf>
    <xf numFmtId="4" fontId="24" fillId="14" borderId="45" xfId="0" applyNumberFormat="1" applyFont="1" applyFill="1" applyBorder="1" applyAlignment="1">
      <alignment horizontal="center" vertical="center" wrapText="1"/>
    </xf>
    <xf numFmtId="0" fontId="24" fillId="14" borderId="45" xfId="0" applyFont="1" applyFill="1" applyBorder="1" applyAlignment="1">
      <alignment vertical="center" wrapText="1"/>
    </xf>
    <xf numFmtId="4" fontId="24" fillId="14" borderId="45" xfId="0" applyNumberFormat="1" applyFont="1" applyFill="1" applyBorder="1" applyAlignment="1">
      <alignment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vertical="center" wrapText="1"/>
    </xf>
    <xf numFmtId="4" fontId="24" fillId="0" borderId="45" xfId="0" applyNumberFormat="1" applyFont="1" applyBorder="1" applyAlignment="1">
      <alignment vertical="center" wrapText="1"/>
    </xf>
    <xf numFmtId="4" fontId="24" fillId="0" borderId="45" xfId="0" applyNumberFormat="1" applyFont="1" applyBorder="1" applyAlignment="1">
      <alignment horizontal="right" vertical="center" wrapText="1"/>
    </xf>
    <xf numFmtId="0" fontId="25" fillId="0" borderId="45" xfId="0" applyFont="1" applyBorder="1" applyAlignment="1">
      <alignment horizontal="left" vertical="center" wrapText="1"/>
    </xf>
    <xf numFmtId="4" fontId="24" fillId="15" borderId="45" xfId="0" applyNumberFormat="1" applyFont="1" applyFill="1" applyBorder="1" applyAlignment="1">
      <alignment vertical="center" wrapText="1"/>
    </xf>
    <xf numFmtId="4" fontId="4" fillId="4" borderId="16" xfId="0" applyNumberFormat="1" applyFont="1" applyFill="1" applyBorder="1" applyAlignment="1">
      <alignment horizontal="center" wrapText="1"/>
    </xf>
    <xf numFmtId="4" fontId="4" fillId="9" borderId="16" xfId="0" applyNumberFormat="1" applyFont="1" applyFill="1" applyBorder="1" applyAlignment="1">
      <alignment horizontal="center" vertical="center" wrapText="1"/>
    </xf>
    <xf numFmtId="4" fontId="1" fillId="6" borderId="16" xfId="0" applyNumberFormat="1" applyFont="1" applyFill="1" applyBorder="1" applyAlignment="1">
      <alignment horizontal="center"/>
    </xf>
    <xf numFmtId="4" fontId="4" fillId="5" borderId="16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/>
    <xf numFmtId="4" fontId="1" fillId="6" borderId="20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8" xfId="0" applyNumberFormat="1" applyFont="1" applyFill="1" applyBorder="1" applyAlignment="1">
      <alignment horizontal="center"/>
    </xf>
    <xf numFmtId="4" fontId="0" fillId="0" borderId="16" xfId="0" applyNumberFormat="1" applyBorder="1"/>
    <xf numFmtId="4" fontId="0" fillId="5" borderId="16" xfId="0" applyNumberFormat="1" applyFill="1" applyBorder="1"/>
    <xf numFmtId="4" fontId="0" fillId="0" borderId="18" xfId="0" applyNumberFormat="1" applyBorder="1"/>
    <xf numFmtId="0" fontId="0" fillId="0" borderId="3" xfId="0" applyBorder="1"/>
    <xf numFmtId="4" fontId="1" fillId="0" borderId="8" xfId="0" applyNumberFormat="1" applyFon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1" fillId="5" borderId="8" xfId="0" applyNumberFormat="1" applyFont="1" applyFill="1" applyBorder="1" applyAlignment="1">
      <alignment vertical="center"/>
    </xf>
    <xf numFmtId="4" fontId="0" fillId="5" borderId="8" xfId="0" applyNumberFormat="1" applyFill="1" applyBorder="1" applyAlignment="1">
      <alignment vertical="center"/>
    </xf>
    <xf numFmtId="4" fontId="1" fillId="8" borderId="21" xfId="0" applyNumberFormat="1" applyFont="1" applyFill="1" applyBorder="1"/>
    <xf numFmtId="4" fontId="1" fillId="5" borderId="5" xfId="0" applyNumberFormat="1" applyFont="1" applyFill="1" applyBorder="1"/>
    <xf numFmtId="4" fontId="1" fillId="5" borderId="16" xfId="0" applyNumberFormat="1" applyFont="1" applyFill="1" applyBorder="1"/>
    <xf numFmtId="4" fontId="0" fillId="0" borderId="16" xfId="0" applyNumberFormat="1" applyFont="1" applyBorder="1"/>
    <xf numFmtId="4" fontId="0" fillId="0" borderId="20" xfId="0" applyNumberFormat="1" applyFont="1" applyBorder="1"/>
    <xf numFmtId="164" fontId="0" fillId="0" borderId="0" xfId="0" applyNumberFormat="1"/>
    <xf numFmtId="0" fontId="24" fillId="0" borderId="40" xfId="0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4" fillId="3" borderId="4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21" fillId="11" borderId="0" xfId="0" applyFont="1" applyFill="1" applyAlignment="1">
      <alignment horizontal="center" vertical="center"/>
    </xf>
    <xf numFmtId="0" fontId="1" fillId="12" borderId="32" xfId="0" applyFont="1" applyFill="1" applyBorder="1" applyAlignment="1">
      <alignment horizontal="center" vertical="center" wrapText="1"/>
    </xf>
    <xf numFmtId="0" fontId="1" fillId="12" borderId="32" xfId="0" applyFont="1" applyFill="1" applyBorder="1" applyAlignment="1">
      <alignment horizontal="center" wrapText="1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12" borderId="39" xfId="0" applyFont="1" applyFill="1" applyBorder="1" applyAlignment="1">
      <alignment horizontal="center" vertical="center" wrapText="1"/>
    </xf>
    <xf numFmtId="0" fontId="1" fillId="12" borderId="3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wrapText="1"/>
    </xf>
    <xf numFmtId="4" fontId="4" fillId="0" borderId="7" xfId="0" applyNumberFormat="1" applyFont="1" applyBorder="1" applyAlignment="1">
      <alignment horizontal="center" wrapText="1"/>
    </xf>
    <xf numFmtId="4" fontId="30" fillId="0" borderId="5" xfId="0" applyNumberFormat="1" applyFont="1" applyBorder="1" applyAlignment="1">
      <alignment horizontal="center" wrapText="1"/>
    </xf>
    <xf numFmtId="4" fontId="30" fillId="0" borderId="7" xfId="0" applyNumberFormat="1" applyFont="1" applyBorder="1" applyAlignment="1">
      <alignment horizontal="center" wrapText="1"/>
    </xf>
    <xf numFmtId="0" fontId="0" fillId="8" borderId="0" xfId="0" applyFill="1" applyAlignment="1">
      <alignment horizontal="left"/>
    </xf>
    <xf numFmtId="0" fontId="0" fillId="8" borderId="22" xfId="0" applyFill="1" applyBorder="1" applyAlignment="1">
      <alignment horizontal="left" vertical="center"/>
    </xf>
    <xf numFmtId="0" fontId="0" fillId="8" borderId="23" xfId="0" applyFill="1" applyBorder="1" applyAlignment="1">
      <alignment horizontal="left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left"/>
    </xf>
    <xf numFmtId="0" fontId="0" fillId="8" borderId="26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19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23" fillId="0" borderId="8" xfId="0" applyNumberFormat="1" applyFont="1" applyBorder="1" applyAlignment="1">
      <alignment horizontal="center" wrapText="1"/>
    </xf>
    <xf numFmtId="4" fontId="0" fillId="8" borderId="48" xfId="0" applyNumberFormat="1" applyFill="1" applyBorder="1" applyAlignment="1">
      <alignment horizontal="center"/>
    </xf>
    <xf numFmtId="4" fontId="0" fillId="8" borderId="7" xfId="0" applyNumberFormat="1" applyFill="1" applyBorder="1" applyAlignment="1">
      <alignment horizontal="center"/>
    </xf>
    <xf numFmtId="4" fontId="0" fillId="8" borderId="9" xfId="0" applyNumberFormat="1" applyFill="1" applyBorder="1" applyAlignment="1">
      <alignment horizontal="center"/>
    </xf>
    <xf numFmtId="4" fontId="4" fillId="0" borderId="8" xfId="0" applyNumberFormat="1" applyFont="1" applyBorder="1" applyAlignment="1">
      <alignment horizontal="center" wrapText="1"/>
    </xf>
    <xf numFmtId="0" fontId="1" fillId="4" borderId="1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4" fillId="16" borderId="44" xfId="0" applyFont="1" applyFill="1" applyBorder="1" applyAlignment="1">
      <alignment horizontal="left" vertical="center" wrapText="1"/>
    </xf>
    <xf numFmtId="0" fontId="24" fillId="16" borderId="43" xfId="0" applyFont="1" applyFill="1" applyBorder="1" applyAlignment="1">
      <alignment horizontal="left" vertical="center" wrapText="1"/>
    </xf>
    <xf numFmtId="0" fontId="24" fillId="16" borderId="42" xfId="0" applyFont="1" applyFill="1" applyBorder="1" applyAlignment="1">
      <alignment horizontal="left" vertical="center" wrapText="1"/>
    </xf>
    <xf numFmtId="0" fontId="26" fillId="16" borderId="45" xfId="0" applyFont="1" applyFill="1" applyBorder="1" applyAlignment="1">
      <alignment horizontal="center" vertical="center" wrapText="1"/>
    </xf>
    <xf numFmtId="0" fontId="24" fillId="16" borderId="45" xfId="0" applyFont="1" applyFill="1" applyBorder="1" applyAlignment="1">
      <alignment vertical="center" wrapText="1"/>
    </xf>
    <xf numFmtId="0" fontId="21" fillId="12" borderId="0" xfId="0" applyFont="1" applyFill="1" applyAlignment="1">
      <alignment horizontal="center" wrapText="1"/>
    </xf>
    <xf numFmtId="0" fontId="26" fillId="0" borderId="45" xfId="0" applyFont="1" applyBorder="1" applyAlignment="1">
      <alignment horizontal="center" vertical="center" wrapText="1"/>
    </xf>
    <xf numFmtId="0" fontId="24" fillId="16" borderId="45" xfId="0" applyFont="1" applyFill="1" applyBorder="1" applyAlignment="1">
      <alignment horizontal="left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4" fillId="16" borderId="49" xfId="0" applyFont="1" applyFill="1" applyBorder="1" applyAlignment="1">
      <alignment horizontal="left" vertical="center" wrapText="1"/>
    </xf>
    <xf numFmtId="0" fontId="24" fillId="16" borderId="50" xfId="0" applyFont="1" applyFill="1" applyBorder="1" applyAlignment="1">
      <alignment horizontal="left" vertical="center" wrapText="1"/>
    </xf>
    <xf numFmtId="0" fontId="24" fillId="16" borderId="51" xfId="0" applyFont="1" applyFill="1" applyBorder="1" applyAlignment="1">
      <alignment horizontal="left" vertical="center" wrapText="1"/>
    </xf>
    <xf numFmtId="0" fontId="26" fillId="16" borderId="44" xfId="0" applyFont="1" applyFill="1" applyBorder="1" applyAlignment="1">
      <alignment horizontal="center" vertical="center" wrapText="1"/>
    </xf>
    <xf numFmtId="0" fontId="26" fillId="16" borderId="42" xfId="0" applyFont="1" applyFill="1" applyBorder="1" applyAlignment="1">
      <alignment horizontal="center" vertical="center" wrapText="1"/>
    </xf>
    <xf numFmtId="0" fontId="24" fillId="16" borderId="44" xfId="0" applyFont="1" applyFill="1" applyBorder="1" applyAlignment="1">
      <alignment vertical="center" wrapText="1"/>
    </xf>
    <xf numFmtId="0" fontId="24" fillId="16" borderId="4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 horizontal="center"/>
    </xf>
  </cellXfs>
  <cellStyles count="2">
    <cellStyle name="Neutralno" xfId="1" builtinId="2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13516-E561-4585-9CF6-8918D2FD6ECB}">
  <dimension ref="A1:J25"/>
  <sheetViews>
    <sheetView tabSelected="1" topLeftCell="B1" workbookViewId="0">
      <selection activeCell="B20" sqref="B20:H20"/>
    </sheetView>
  </sheetViews>
  <sheetFormatPr defaultRowHeight="15" x14ac:dyDescent="0.25"/>
  <cols>
    <col min="1" max="1" width="9.140625" hidden="1" customWidth="1"/>
    <col min="2" max="2" width="34.42578125" customWidth="1"/>
    <col min="4" max="5" width="5.140625" customWidth="1"/>
    <col min="6" max="6" width="8.140625" customWidth="1"/>
    <col min="7" max="7" width="8.5703125" customWidth="1"/>
    <col min="8" max="8" width="11.140625" customWidth="1"/>
    <col min="9" max="9" width="9.28515625" customWidth="1"/>
    <col min="10" max="10" width="10" customWidth="1"/>
  </cols>
  <sheetData>
    <row r="1" spans="1:10" ht="68.25" customHeight="1" x14ac:dyDescent="0.3">
      <c r="B1" s="174" t="s">
        <v>318</v>
      </c>
      <c r="C1" s="91"/>
      <c r="D1" s="91"/>
      <c r="E1" s="91"/>
      <c r="F1" s="91"/>
      <c r="G1" s="91"/>
      <c r="H1" s="91"/>
    </row>
    <row r="2" spans="1:10" ht="12.75" customHeight="1" x14ac:dyDescent="0.25">
      <c r="C2" s="8"/>
      <c r="D2" s="91"/>
      <c r="E2" s="91"/>
      <c r="F2" s="91"/>
      <c r="G2" s="91"/>
      <c r="H2" s="91"/>
    </row>
    <row r="3" spans="1:10" x14ac:dyDescent="0.25">
      <c r="B3" s="172" t="s">
        <v>401</v>
      </c>
      <c r="C3" s="119"/>
      <c r="D3" s="120"/>
      <c r="E3" s="120"/>
      <c r="F3" s="120"/>
      <c r="G3" s="120"/>
      <c r="H3" s="120"/>
    </row>
    <row r="4" spans="1:10" ht="15" customHeight="1" x14ac:dyDescent="0.25">
      <c r="B4" s="173" t="s">
        <v>402</v>
      </c>
      <c r="C4" s="119"/>
      <c r="D4" s="120"/>
      <c r="E4" s="120"/>
      <c r="F4" s="120"/>
      <c r="G4" s="120"/>
      <c r="H4" s="120"/>
    </row>
    <row r="5" spans="1:10" ht="23.25" customHeight="1" x14ac:dyDescent="0.25">
      <c r="C5" s="9"/>
      <c r="D5" s="92"/>
      <c r="E5" s="92"/>
      <c r="F5" s="92"/>
      <c r="G5" s="91"/>
      <c r="H5" s="91"/>
    </row>
    <row r="6" spans="1:10" ht="18.75" customHeight="1" x14ac:dyDescent="0.25">
      <c r="A6" s="273" t="s">
        <v>317</v>
      </c>
      <c r="B6" s="273"/>
      <c r="C6" s="273"/>
      <c r="D6" s="273"/>
      <c r="E6" s="273"/>
      <c r="F6" s="273"/>
      <c r="G6" s="273"/>
      <c r="H6" s="273"/>
      <c r="I6" s="273"/>
      <c r="J6" s="273"/>
    </row>
    <row r="7" spans="1:10" ht="12.75" customHeight="1" x14ac:dyDescent="0.25">
      <c r="A7" s="273"/>
      <c r="B7" s="273"/>
      <c r="C7" s="273"/>
      <c r="D7" s="273"/>
      <c r="E7" s="273"/>
      <c r="F7" s="273"/>
      <c r="G7" s="273"/>
      <c r="H7" s="273"/>
      <c r="I7" s="273"/>
      <c r="J7" s="273"/>
    </row>
    <row r="8" spans="1:10" ht="18.75" customHeight="1" x14ac:dyDescent="0.25">
      <c r="A8" s="273" t="s">
        <v>312</v>
      </c>
      <c r="B8" s="273"/>
      <c r="C8" s="273"/>
      <c r="D8" s="273"/>
      <c r="E8" s="273"/>
      <c r="F8" s="273"/>
      <c r="G8" s="273"/>
      <c r="H8" s="273"/>
      <c r="I8" s="273"/>
      <c r="J8" s="273"/>
    </row>
    <row r="9" spans="1:10" ht="15.75" thickBot="1" x14ac:dyDescent="0.3">
      <c r="I9" s="181"/>
      <c r="J9" s="181"/>
    </row>
    <row r="10" spans="1:10" ht="43.5" customHeight="1" thickBot="1" x14ac:dyDescent="0.3">
      <c r="B10" s="183" t="s">
        <v>313</v>
      </c>
      <c r="C10" s="274" t="s">
        <v>399</v>
      </c>
      <c r="D10" s="274"/>
      <c r="E10" s="274" t="s">
        <v>400</v>
      </c>
      <c r="F10" s="274"/>
      <c r="G10" s="275" t="s">
        <v>321</v>
      </c>
      <c r="H10" s="275"/>
      <c r="I10" s="279" t="s">
        <v>322</v>
      </c>
      <c r="J10" s="280"/>
    </row>
    <row r="11" spans="1:10" ht="27.75" customHeight="1" thickTop="1" x14ac:dyDescent="0.25">
      <c r="B11" s="175" t="s">
        <v>314</v>
      </c>
      <c r="C11" s="276">
        <v>8883556</v>
      </c>
      <c r="D11" s="277"/>
      <c r="E11" s="276">
        <v>9157080.25</v>
      </c>
      <c r="F11" s="277"/>
      <c r="G11" s="276">
        <v>4071762.43</v>
      </c>
      <c r="H11" s="277"/>
      <c r="I11" s="276">
        <f>G11/7.5345</f>
        <v>540415.74490676227</v>
      </c>
      <c r="J11" s="277"/>
    </row>
    <row r="12" spans="1:10" ht="32.25" customHeight="1" x14ac:dyDescent="0.25">
      <c r="B12" s="176" t="s">
        <v>1</v>
      </c>
      <c r="C12" s="270">
        <v>8883556</v>
      </c>
      <c r="D12" s="271"/>
      <c r="E12" s="270">
        <v>9157081.25</v>
      </c>
      <c r="F12" s="271"/>
      <c r="G12" s="270">
        <v>4071763.43</v>
      </c>
      <c r="H12" s="271"/>
      <c r="I12" s="270">
        <f t="shared" ref="I12:I17" si="0">G12/7.5345</f>
        <v>540415.87762957066</v>
      </c>
      <c r="J12" s="271"/>
    </row>
    <row r="13" spans="1:10" ht="30" x14ac:dyDescent="0.25">
      <c r="B13" s="177" t="s">
        <v>320</v>
      </c>
      <c r="C13" s="270">
        <v>0</v>
      </c>
      <c r="D13" s="271"/>
      <c r="E13" s="270">
        <v>0</v>
      </c>
      <c r="F13" s="271"/>
      <c r="G13" s="270">
        <v>0</v>
      </c>
      <c r="H13" s="271"/>
      <c r="I13" s="270">
        <f t="shared" si="0"/>
        <v>0</v>
      </c>
      <c r="J13" s="271"/>
    </row>
    <row r="14" spans="1:10" ht="30.75" customHeight="1" x14ac:dyDescent="0.25">
      <c r="B14" s="178" t="s">
        <v>316</v>
      </c>
      <c r="C14" s="276">
        <f>C15+C16</f>
        <v>8883556</v>
      </c>
      <c r="D14" s="278"/>
      <c r="E14" s="276">
        <f>E15+E16</f>
        <v>9157080.25</v>
      </c>
      <c r="F14" s="278"/>
      <c r="G14" s="276">
        <f>G15+G16</f>
        <v>4389977.04</v>
      </c>
      <c r="H14" s="278"/>
      <c r="I14" s="276">
        <f t="shared" si="0"/>
        <v>582650.08162452711</v>
      </c>
      <c r="J14" s="277"/>
    </row>
    <row r="15" spans="1:10" ht="32.25" customHeight="1" x14ac:dyDescent="0.25">
      <c r="B15" s="179" t="s">
        <v>8</v>
      </c>
      <c r="C15" s="270">
        <f>8883556-C16</f>
        <v>8653556</v>
      </c>
      <c r="D15" s="271"/>
      <c r="E15" s="270">
        <f>9157080.25-E16</f>
        <v>8892290.25</v>
      </c>
      <c r="F15" s="272"/>
      <c r="G15" s="270">
        <v>4349128.7</v>
      </c>
      <c r="H15" s="271"/>
      <c r="I15" s="270">
        <f t="shared" si="0"/>
        <v>577228.57522065169</v>
      </c>
      <c r="J15" s="271"/>
    </row>
    <row r="16" spans="1:10" ht="30" x14ac:dyDescent="0.25">
      <c r="B16" s="177" t="s">
        <v>319</v>
      </c>
      <c r="C16" s="270">
        <v>230000</v>
      </c>
      <c r="D16" s="271"/>
      <c r="E16" s="270">
        <v>264790</v>
      </c>
      <c r="F16" s="271"/>
      <c r="G16" s="270">
        <v>40848.339999999997</v>
      </c>
      <c r="H16" s="271"/>
      <c r="I16" s="270">
        <f t="shared" si="0"/>
        <v>5421.5064038755054</v>
      </c>
      <c r="J16" s="271"/>
    </row>
    <row r="17" spans="2:10" ht="24" customHeight="1" thickBot="1" x14ac:dyDescent="0.3">
      <c r="B17" s="180" t="s">
        <v>315</v>
      </c>
      <c r="C17" s="268">
        <v>0</v>
      </c>
      <c r="D17" s="269"/>
      <c r="E17" s="268">
        <v>0</v>
      </c>
      <c r="F17" s="269"/>
      <c r="G17" s="268">
        <v>0</v>
      </c>
      <c r="H17" s="269"/>
      <c r="I17" s="268">
        <f t="shared" si="0"/>
        <v>0</v>
      </c>
      <c r="J17" s="269"/>
    </row>
    <row r="18" spans="2:10" ht="15.75" thickTop="1" x14ac:dyDescent="0.25"/>
    <row r="19" spans="2:10" ht="26.25" customHeight="1" x14ac:dyDescent="0.25"/>
    <row r="20" spans="2:10" x14ac:dyDescent="0.25">
      <c r="B20" s="352" t="s">
        <v>405</v>
      </c>
      <c r="C20" s="352"/>
      <c r="D20" s="352"/>
      <c r="E20" s="352"/>
      <c r="F20" s="352"/>
      <c r="G20" s="352"/>
      <c r="H20" s="352"/>
    </row>
    <row r="21" spans="2:10" ht="37.5" customHeight="1" x14ac:dyDescent="0.25"/>
    <row r="22" spans="2:10" x14ac:dyDescent="0.25">
      <c r="B22" s="168" t="s">
        <v>309</v>
      </c>
      <c r="C22" s="267"/>
      <c r="D22" s="267"/>
      <c r="F22" s="353" t="s">
        <v>407</v>
      </c>
      <c r="G22" s="353"/>
      <c r="H22" s="353"/>
    </row>
    <row r="23" spans="2:10" x14ac:dyDescent="0.25">
      <c r="C23" s="267"/>
      <c r="D23" s="267"/>
      <c r="F23" s="22"/>
      <c r="G23" s="91"/>
    </row>
    <row r="24" spans="2:10" x14ac:dyDescent="0.25">
      <c r="C24" s="267"/>
      <c r="D24" s="267"/>
      <c r="F24" s="22"/>
      <c r="G24" s="91"/>
    </row>
    <row r="25" spans="2:10" x14ac:dyDescent="0.25">
      <c r="B25" s="167" t="s">
        <v>406</v>
      </c>
      <c r="C25" s="267"/>
      <c r="D25" s="267"/>
      <c r="E25" t="s">
        <v>293</v>
      </c>
      <c r="F25" s="22"/>
      <c r="G25" s="91"/>
    </row>
  </sheetData>
  <mergeCells count="36">
    <mergeCell ref="B20:H20"/>
    <mergeCell ref="F22:H22"/>
    <mergeCell ref="E11:F11"/>
    <mergeCell ref="E10:F10"/>
    <mergeCell ref="E12:F12"/>
    <mergeCell ref="E13:F13"/>
    <mergeCell ref="E14:F14"/>
    <mergeCell ref="I15:J15"/>
    <mergeCell ref="I16:J16"/>
    <mergeCell ref="I17:J17"/>
    <mergeCell ref="I10:J10"/>
    <mergeCell ref="I11:J11"/>
    <mergeCell ref="I12:J12"/>
    <mergeCell ref="I13:J13"/>
    <mergeCell ref="I14:J14"/>
    <mergeCell ref="A6:J7"/>
    <mergeCell ref="A8:J8"/>
    <mergeCell ref="C16:D16"/>
    <mergeCell ref="C17:D17"/>
    <mergeCell ref="C10:D10"/>
    <mergeCell ref="G10:H10"/>
    <mergeCell ref="C11:D11"/>
    <mergeCell ref="C12:D12"/>
    <mergeCell ref="C14:D14"/>
    <mergeCell ref="C15:D15"/>
    <mergeCell ref="G11:H11"/>
    <mergeCell ref="G12:H12"/>
    <mergeCell ref="G13:H13"/>
    <mergeCell ref="G14:H14"/>
    <mergeCell ref="G15:H15"/>
    <mergeCell ref="G16:H16"/>
    <mergeCell ref="G17:H17"/>
    <mergeCell ref="C13:D13"/>
    <mergeCell ref="E15:F15"/>
    <mergeCell ref="E16:F16"/>
    <mergeCell ref="E17:F17"/>
  </mergeCells>
  <pageMargins left="0.7" right="0.7" top="0.75" bottom="0.75" header="0.3" footer="0.3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1DAA-F431-4181-A04C-CDB49687E05E}">
  <dimension ref="A1:O241"/>
  <sheetViews>
    <sheetView view="pageLayout" topLeftCell="A223" zoomScale="70" zoomScaleNormal="100" zoomScalePageLayoutView="70" workbookViewId="0">
      <selection activeCell="H235" sqref="H235"/>
    </sheetView>
  </sheetViews>
  <sheetFormatPr defaultRowHeight="15" x14ac:dyDescent="0.25"/>
  <cols>
    <col min="1" max="1" width="9.85546875" customWidth="1"/>
    <col min="2" max="2" width="50.42578125" customWidth="1"/>
    <col min="3" max="3" width="7.140625" style="121" customWidth="1"/>
    <col min="4" max="4" width="13" style="169" customWidth="1"/>
    <col min="5" max="5" width="15.7109375" customWidth="1"/>
    <col min="6" max="6" width="16.7109375" style="22" customWidth="1"/>
    <col min="7" max="7" width="10.28515625" style="91" bestFit="1" customWidth="1"/>
    <col min="8" max="8" width="8.85546875" style="91" customWidth="1"/>
    <col min="9" max="9" width="14" customWidth="1"/>
    <col min="14" max="14" width="11.7109375" bestFit="1" customWidth="1"/>
    <col min="15" max="15" width="11.5703125" bestFit="1" customWidth="1"/>
  </cols>
  <sheetData>
    <row r="1" spans="1:11" ht="53.25" customHeight="1" x14ac:dyDescent="0.3">
      <c r="B1" s="174" t="s">
        <v>373</v>
      </c>
      <c r="C1" s="91"/>
      <c r="D1" s="91"/>
      <c r="E1" s="91"/>
      <c r="F1" s="91"/>
      <c r="I1" s="91"/>
    </row>
    <row r="2" spans="1:11" ht="10.5" customHeight="1" x14ac:dyDescent="0.25">
      <c r="C2" s="1"/>
      <c r="D2" s="1"/>
      <c r="E2" s="124"/>
      <c r="F2" s="8"/>
      <c r="I2" s="91"/>
    </row>
    <row r="3" spans="1:11" s="26" customFormat="1" ht="19.5" customHeight="1" x14ac:dyDescent="0.25">
      <c r="A3"/>
      <c r="B3" s="172" t="s">
        <v>401</v>
      </c>
      <c r="C3" s="118"/>
      <c r="D3" s="118"/>
      <c r="E3" s="125"/>
      <c r="F3" s="119"/>
      <c r="G3" s="120"/>
      <c r="H3" s="120"/>
      <c r="I3" s="120"/>
      <c r="J3"/>
      <c r="K3"/>
    </row>
    <row r="4" spans="1:11" s="26" customFormat="1" x14ac:dyDescent="0.25">
      <c r="A4"/>
      <c r="B4" s="173" t="s">
        <v>403</v>
      </c>
      <c r="C4" s="171"/>
      <c r="D4" s="171"/>
      <c r="E4" s="125"/>
      <c r="F4" s="119"/>
      <c r="G4" s="120"/>
      <c r="H4" s="120"/>
      <c r="I4" s="120"/>
      <c r="J4"/>
      <c r="K4"/>
    </row>
    <row r="5" spans="1:11" x14ac:dyDescent="0.25">
      <c r="C5" s="11"/>
      <c r="D5" s="11"/>
      <c r="E5" s="124"/>
      <c r="F5" s="9"/>
      <c r="G5" s="92"/>
      <c r="I5" s="91"/>
    </row>
    <row r="6" spans="1:11" ht="15" customHeight="1" x14ac:dyDescent="0.25">
      <c r="A6" s="273" t="s">
        <v>317</v>
      </c>
      <c r="B6" s="273"/>
      <c r="C6" s="273"/>
      <c r="D6" s="273"/>
      <c r="E6" s="273"/>
      <c r="F6" s="273"/>
      <c r="G6" s="273"/>
      <c r="H6" s="273"/>
      <c r="I6" s="273"/>
      <c r="J6" s="182"/>
      <c r="K6" s="182"/>
    </row>
    <row r="7" spans="1:11" ht="12" customHeight="1" x14ac:dyDescent="0.25">
      <c r="A7" s="273"/>
      <c r="B7" s="273"/>
      <c r="C7" s="273"/>
      <c r="D7" s="273"/>
      <c r="E7" s="273"/>
      <c r="F7" s="273"/>
      <c r="G7" s="273"/>
      <c r="H7" s="273"/>
      <c r="I7" s="273"/>
      <c r="J7" s="182"/>
      <c r="K7" s="182"/>
    </row>
    <row r="8" spans="1:11" ht="10.5" customHeight="1" x14ac:dyDescent="0.25">
      <c r="B8" s="1"/>
      <c r="C8" s="124"/>
      <c r="D8" s="124"/>
      <c r="E8" s="8"/>
      <c r="F8" s="91"/>
    </row>
    <row r="9" spans="1:11" x14ac:dyDescent="0.25">
      <c r="A9" s="288" t="s">
        <v>61</v>
      </c>
      <c r="B9" s="22" t="s">
        <v>62</v>
      </c>
      <c r="C9" s="91"/>
    </row>
    <row r="10" spans="1:11" x14ac:dyDescent="0.25">
      <c r="A10" s="288"/>
      <c r="B10" s="22" t="s">
        <v>63</v>
      </c>
      <c r="C10" s="92"/>
    </row>
    <row r="11" spans="1:11" x14ac:dyDescent="0.25">
      <c r="A11" s="288"/>
      <c r="B11" s="22" t="s">
        <v>64</v>
      </c>
      <c r="C11" s="92"/>
    </row>
    <row r="12" spans="1:11" ht="6" customHeight="1" x14ac:dyDescent="0.25"/>
    <row r="13" spans="1:11" ht="15" customHeight="1" x14ac:dyDescent="0.25">
      <c r="A13" s="289" t="s">
        <v>65</v>
      </c>
      <c r="B13" s="291" t="s">
        <v>0</v>
      </c>
      <c r="C13" s="293" t="s">
        <v>66</v>
      </c>
      <c r="D13" s="187" t="s">
        <v>323</v>
      </c>
      <c r="E13" s="23" t="s">
        <v>67</v>
      </c>
      <c r="F13" s="285" t="s">
        <v>397</v>
      </c>
      <c r="G13" s="312" t="s">
        <v>52</v>
      </c>
      <c r="H13" s="185" t="s">
        <v>48</v>
      </c>
      <c r="I13" s="327" t="s">
        <v>377</v>
      </c>
      <c r="J13" s="225"/>
    </row>
    <row r="14" spans="1:11" ht="24.75" customHeight="1" x14ac:dyDescent="0.25">
      <c r="A14" s="290"/>
      <c r="B14" s="292"/>
      <c r="C14" s="294"/>
      <c r="D14" s="188" t="s">
        <v>324</v>
      </c>
      <c r="E14" s="96" t="s">
        <v>325</v>
      </c>
      <c r="F14" s="286"/>
      <c r="G14" s="313"/>
      <c r="H14" s="186" t="s">
        <v>50</v>
      </c>
      <c r="I14" s="327"/>
      <c r="J14" s="225"/>
    </row>
    <row r="15" spans="1:11" ht="19.5" customHeight="1" x14ac:dyDescent="0.25">
      <c r="A15" s="28">
        <v>6</v>
      </c>
      <c r="B15" s="29" t="s">
        <v>1</v>
      </c>
      <c r="C15" s="304" t="s">
        <v>71</v>
      </c>
      <c r="D15" s="103">
        <f>D32+D33</f>
        <v>8883556</v>
      </c>
      <c r="E15" s="103">
        <f>E32+E33</f>
        <v>9157080.25</v>
      </c>
      <c r="F15" s="103">
        <f>F32+F33</f>
        <v>4071762.43</v>
      </c>
      <c r="G15" s="104">
        <f>SUM(F15/E15)</f>
        <v>0.44465728363579649</v>
      </c>
      <c r="H15" s="104">
        <f>SUM(F15/E15)*100</f>
        <v>44.46572836357965</v>
      </c>
      <c r="I15" s="104">
        <f>F15/7.5345</f>
        <v>540415.74490676227</v>
      </c>
    </row>
    <row r="16" spans="1:11" ht="19.5" customHeight="1" x14ac:dyDescent="0.25">
      <c r="A16" s="27" t="s">
        <v>69</v>
      </c>
      <c r="B16" t="s">
        <v>70</v>
      </c>
      <c r="C16" s="304"/>
      <c r="D16" s="103">
        <f>D32</f>
        <v>1068366</v>
      </c>
      <c r="E16" s="103">
        <f>E32</f>
        <v>994468</v>
      </c>
      <c r="F16" s="103">
        <f>F32</f>
        <v>290158.48</v>
      </c>
      <c r="G16" s="104">
        <f t="shared" ref="G16:G63" si="0">SUM(F16/E16)</f>
        <v>0.29177256583419475</v>
      </c>
      <c r="H16" s="104">
        <f t="shared" ref="H16:H63" si="1">SUM(F16/E16)*100</f>
        <v>29.177256583419474</v>
      </c>
      <c r="I16" s="104">
        <f>F16/7.5345</f>
        <v>38510.648350919102</v>
      </c>
    </row>
    <row r="17" spans="1:9" ht="15.75" customHeight="1" x14ac:dyDescent="0.25">
      <c r="A17" s="301" t="s">
        <v>72</v>
      </c>
      <c r="B17" s="301"/>
      <c r="C17" s="304"/>
      <c r="D17" s="12"/>
      <c r="E17" s="12"/>
      <c r="F17" s="97"/>
      <c r="G17" s="97"/>
      <c r="H17" s="97"/>
      <c r="I17" s="20"/>
    </row>
    <row r="18" spans="1:9" ht="15.75" customHeight="1" x14ac:dyDescent="0.25">
      <c r="A18" s="302" t="s">
        <v>73</v>
      </c>
      <c r="B18" s="303"/>
      <c r="C18" s="305"/>
      <c r="D18" s="12"/>
      <c r="E18" s="12"/>
      <c r="F18" s="97"/>
      <c r="G18" s="97"/>
      <c r="H18" s="97"/>
      <c r="I18" s="20"/>
    </row>
    <row r="19" spans="1:9" ht="18.75" customHeight="1" x14ac:dyDescent="0.25">
      <c r="A19" s="30" t="s">
        <v>3</v>
      </c>
      <c r="B19" s="31" t="s">
        <v>74</v>
      </c>
      <c r="C19" s="32" t="s">
        <v>71</v>
      </c>
      <c r="D19" s="102">
        <v>691366</v>
      </c>
      <c r="E19" s="102">
        <v>691366</v>
      </c>
      <c r="F19" s="102">
        <f>F20+F21</f>
        <v>253296.48</v>
      </c>
      <c r="G19" s="102">
        <f t="shared" si="0"/>
        <v>0.36637103936265308</v>
      </c>
      <c r="H19" s="102">
        <f t="shared" si="1"/>
        <v>36.637103936265305</v>
      </c>
      <c r="I19" s="102">
        <f>F19/7.5345</f>
        <v>33618.220187139159</v>
      </c>
    </row>
    <row r="20" spans="1:9" ht="25.5" customHeight="1" x14ac:dyDescent="0.25">
      <c r="A20" s="33">
        <v>671110</v>
      </c>
      <c r="B20" s="34" t="s">
        <v>75</v>
      </c>
      <c r="C20" s="126"/>
      <c r="D20" s="12">
        <v>651366</v>
      </c>
      <c r="E20" s="12">
        <v>661366</v>
      </c>
      <c r="F20" s="97">
        <v>253296.48</v>
      </c>
      <c r="G20" s="97">
        <f t="shared" si="0"/>
        <v>0.38298987247605715</v>
      </c>
      <c r="H20" s="97">
        <f t="shared" si="1"/>
        <v>38.298987247605716</v>
      </c>
      <c r="I20" s="97">
        <f t="shared" ref="I20:I33" si="2">F20/7.5345</f>
        <v>33618.220187139159</v>
      </c>
    </row>
    <row r="21" spans="1:9" ht="24" customHeight="1" x14ac:dyDescent="0.25">
      <c r="A21" s="35">
        <v>671210</v>
      </c>
      <c r="B21" s="34" t="s">
        <v>46</v>
      </c>
      <c r="C21" s="127"/>
      <c r="D21" s="12">
        <v>40000</v>
      </c>
      <c r="E21" s="12">
        <v>30000</v>
      </c>
      <c r="F21" s="97">
        <v>0</v>
      </c>
      <c r="G21" s="97">
        <f t="shared" si="0"/>
        <v>0</v>
      </c>
      <c r="H21" s="97">
        <f t="shared" si="1"/>
        <v>0</v>
      </c>
      <c r="I21" s="97">
        <f t="shared" si="2"/>
        <v>0</v>
      </c>
    </row>
    <row r="22" spans="1:9" ht="15.75" customHeight="1" x14ac:dyDescent="0.25">
      <c r="A22" s="35"/>
      <c r="B22" s="36" t="s">
        <v>76</v>
      </c>
      <c r="C22" s="37" t="s">
        <v>71</v>
      </c>
      <c r="D22" s="102">
        <v>691366</v>
      </c>
      <c r="E22" s="102">
        <v>691366</v>
      </c>
      <c r="F22" s="102">
        <f>SUM(F20:F21)</f>
        <v>253296.48</v>
      </c>
      <c r="G22" s="102">
        <f t="shared" si="0"/>
        <v>0.36637103936265308</v>
      </c>
      <c r="H22" s="102">
        <f t="shared" si="1"/>
        <v>36.637103936265305</v>
      </c>
      <c r="I22" s="102">
        <f t="shared" si="2"/>
        <v>33618.220187139159</v>
      </c>
    </row>
    <row r="23" spans="1:9" ht="27.75" customHeight="1" x14ac:dyDescent="0.25">
      <c r="A23" s="295">
        <v>671211</v>
      </c>
      <c r="B23" s="38" t="s">
        <v>396</v>
      </c>
      <c r="C23" s="126"/>
      <c r="D23" s="12">
        <v>100000</v>
      </c>
      <c r="E23" s="12">
        <v>24000</v>
      </c>
      <c r="F23" s="12">
        <v>24000</v>
      </c>
      <c r="G23" s="97">
        <f t="shared" si="0"/>
        <v>1</v>
      </c>
      <c r="H23" s="97">
        <f t="shared" si="1"/>
        <v>100</v>
      </c>
      <c r="I23" s="97">
        <f t="shared" si="2"/>
        <v>3185.3474019510249</v>
      </c>
    </row>
    <row r="24" spans="1:9" ht="27.75" customHeight="1" x14ac:dyDescent="0.25">
      <c r="A24" s="295"/>
      <c r="B24" s="34" t="s">
        <v>77</v>
      </c>
      <c r="C24" s="126"/>
      <c r="D24" s="12">
        <v>145000</v>
      </c>
      <c r="E24" s="12">
        <v>145000</v>
      </c>
      <c r="F24" s="97">
        <v>0</v>
      </c>
      <c r="G24" s="97">
        <f t="shared" si="0"/>
        <v>0</v>
      </c>
      <c r="H24" s="97">
        <f t="shared" si="1"/>
        <v>0</v>
      </c>
      <c r="I24" s="97">
        <f t="shared" si="2"/>
        <v>0</v>
      </c>
    </row>
    <row r="25" spans="1:9" ht="20.100000000000001" customHeight="1" x14ac:dyDescent="0.25">
      <c r="A25" s="296"/>
      <c r="B25" s="34" t="s">
        <v>46</v>
      </c>
      <c r="C25" s="127"/>
      <c r="D25" s="12">
        <v>100000</v>
      </c>
      <c r="E25" s="12">
        <v>100000</v>
      </c>
      <c r="F25" s="97">
        <v>0</v>
      </c>
      <c r="G25" s="97">
        <f t="shared" si="0"/>
        <v>0</v>
      </c>
      <c r="H25" s="97">
        <f t="shared" si="1"/>
        <v>0</v>
      </c>
      <c r="I25" s="97">
        <f t="shared" si="2"/>
        <v>0</v>
      </c>
    </row>
    <row r="26" spans="1:9" ht="20.100000000000001" customHeight="1" x14ac:dyDescent="0.25">
      <c r="A26" s="35"/>
      <c r="B26" s="36" t="s">
        <v>78</v>
      </c>
      <c r="C26" s="37"/>
      <c r="D26" s="102">
        <f>SUM(D23:D25)</f>
        <v>345000</v>
      </c>
      <c r="E26" s="102">
        <f>SUM(E23:E25)</f>
        <v>269000</v>
      </c>
      <c r="F26" s="102">
        <v>24000</v>
      </c>
      <c r="G26" s="102">
        <f t="shared" si="0"/>
        <v>8.9219330855018583E-2</v>
      </c>
      <c r="H26" s="102">
        <f t="shared" si="1"/>
        <v>8.921933085501859</v>
      </c>
      <c r="I26" s="102">
        <f t="shared" si="2"/>
        <v>3185.3474019510249</v>
      </c>
    </row>
    <row r="27" spans="1:9" ht="20.100000000000001" customHeight="1" x14ac:dyDescent="0.25">
      <c r="A27" s="39"/>
      <c r="B27" s="36" t="s">
        <v>79</v>
      </c>
      <c r="C27" s="37"/>
      <c r="D27" s="243">
        <f>D26+D22</f>
        <v>1036366</v>
      </c>
      <c r="E27" s="102">
        <f>E22+E26</f>
        <v>960366</v>
      </c>
      <c r="F27" s="102">
        <f>F22+F26</f>
        <v>277296.48</v>
      </c>
      <c r="G27" s="102">
        <f t="shared" si="0"/>
        <v>0.28874041771574588</v>
      </c>
      <c r="H27" s="102">
        <f t="shared" si="1"/>
        <v>28.874041771574589</v>
      </c>
      <c r="I27" s="102">
        <f t="shared" si="2"/>
        <v>36803.567589090184</v>
      </c>
    </row>
    <row r="28" spans="1:9" ht="20.100000000000001" customHeight="1" x14ac:dyDescent="0.25">
      <c r="A28" s="322">
        <v>67111</v>
      </c>
      <c r="B28" s="113" t="s">
        <v>80</v>
      </c>
      <c r="C28" s="128"/>
      <c r="D28" s="242">
        <f>SUM(D29:D31)</f>
        <v>32000</v>
      </c>
      <c r="E28" s="109">
        <f>SUM(E29:E31)</f>
        <v>34102</v>
      </c>
      <c r="F28" s="109">
        <f>F29+F30+F31</f>
        <v>12862</v>
      </c>
      <c r="G28" s="110">
        <f t="shared" si="0"/>
        <v>0.37716262975778547</v>
      </c>
      <c r="H28" s="110">
        <f t="shared" si="1"/>
        <v>37.716262975778548</v>
      </c>
      <c r="I28" s="109">
        <f t="shared" si="2"/>
        <v>1707.0807618289202</v>
      </c>
    </row>
    <row r="29" spans="1:9" ht="27.75" customHeight="1" x14ac:dyDescent="0.25">
      <c r="A29" s="295"/>
      <c r="B29" s="5" t="s">
        <v>292</v>
      </c>
      <c r="C29" s="126"/>
      <c r="D29" s="12">
        <v>5000</v>
      </c>
      <c r="E29" s="12">
        <v>7102</v>
      </c>
      <c r="F29" s="97">
        <v>7102</v>
      </c>
      <c r="G29" s="97">
        <f t="shared" si="0"/>
        <v>1</v>
      </c>
      <c r="H29" s="97">
        <f t="shared" si="1"/>
        <v>100</v>
      </c>
      <c r="I29" s="97">
        <f t="shared" si="2"/>
        <v>942.59738536067414</v>
      </c>
    </row>
    <row r="30" spans="1:9" ht="21" customHeight="1" x14ac:dyDescent="0.25">
      <c r="A30" s="295"/>
      <c r="B30" s="5" t="s">
        <v>81</v>
      </c>
      <c r="C30" s="126"/>
      <c r="D30" s="12">
        <v>9600</v>
      </c>
      <c r="E30" s="12">
        <v>9600</v>
      </c>
      <c r="F30" s="97">
        <v>5760</v>
      </c>
      <c r="G30" s="97">
        <f t="shared" si="0"/>
        <v>0.6</v>
      </c>
      <c r="H30" s="97">
        <f t="shared" si="1"/>
        <v>60</v>
      </c>
      <c r="I30" s="97">
        <f t="shared" si="2"/>
        <v>764.48337646824598</v>
      </c>
    </row>
    <row r="31" spans="1:9" ht="18.75" customHeight="1" x14ac:dyDescent="0.25">
      <c r="A31" s="296"/>
      <c r="B31" s="5" t="s">
        <v>291</v>
      </c>
      <c r="C31" s="126"/>
      <c r="D31" s="12">
        <v>17400</v>
      </c>
      <c r="E31" s="12">
        <v>17400</v>
      </c>
      <c r="F31" s="97">
        <v>0</v>
      </c>
      <c r="G31" s="97">
        <f t="shared" si="0"/>
        <v>0</v>
      </c>
      <c r="H31" s="97">
        <f t="shared" si="1"/>
        <v>0</v>
      </c>
      <c r="I31" s="97">
        <f t="shared" si="2"/>
        <v>0</v>
      </c>
    </row>
    <row r="32" spans="1:9" ht="20.25" customHeight="1" x14ac:dyDescent="0.25">
      <c r="A32" s="281" t="s">
        <v>82</v>
      </c>
      <c r="B32" s="282"/>
      <c r="C32" s="129"/>
      <c r="D32" s="12">
        <f>D27+D28</f>
        <v>1068366</v>
      </c>
      <c r="E32" s="12">
        <f>E27+E28</f>
        <v>994468</v>
      </c>
      <c r="F32" s="12">
        <f>F27+F28</f>
        <v>290158.48</v>
      </c>
      <c r="G32" s="97">
        <f t="shared" si="0"/>
        <v>0.29177256583419475</v>
      </c>
      <c r="H32" s="97">
        <f t="shared" si="1"/>
        <v>29.177256583419474</v>
      </c>
      <c r="I32" s="12">
        <f t="shared" si="2"/>
        <v>38510.648350919102</v>
      </c>
    </row>
    <row r="33" spans="1:15" ht="24" customHeight="1" x14ac:dyDescent="0.25">
      <c r="A33" s="40" t="s">
        <v>83</v>
      </c>
      <c r="B33" s="41"/>
      <c r="C33" s="130" t="s">
        <v>68</v>
      </c>
      <c r="D33" s="103">
        <f>D36+D41+D48+D53+D57+D60</f>
        <v>7815190</v>
      </c>
      <c r="E33" s="103">
        <f>E36+E41+E48+E53+E57+E60</f>
        <v>8162612.25</v>
      </c>
      <c r="F33" s="103">
        <f>F36+F41+F48+F53+F57+F60</f>
        <v>3781603.95</v>
      </c>
      <c r="G33" s="104">
        <f t="shared" si="0"/>
        <v>0.46328354626914936</v>
      </c>
      <c r="H33" s="104">
        <f t="shared" si="1"/>
        <v>46.328354626914937</v>
      </c>
      <c r="I33" s="103">
        <f t="shared" si="2"/>
        <v>501905.09655584313</v>
      </c>
      <c r="O33" s="263"/>
    </row>
    <row r="34" spans="1:15" ht="15.75" customHeight="1" x14ac:dyDescent="0.25">
      <c r="A34" s="27" t="s">
        <v>84</v>
      </c>
      <c r="B34" s="42">
        <v>1023115</v>
      </c>
      <c r="C34" s="283" t="s">
        <v>85</v>
      </c>
      <c r="D34" s="12"/>
      <c r="E34" s="12"/>
      <c r="F34" s="97"/>
      <c r="G34" s="97"/>
      <c r="H34" s="97"/>
      <c r="I34" s="20"/>
    </row>
    <row r="35" spans="1:15" ht="15.75" customHeight="1" x14ac:dyDescent="0.25">
      <c r="A35" s="43" t="s">
        <v>86</v>
      </c>
      <c r="B35" s="44"/>
      <c r="C35" s="284"/>
      <c r="D35" s="12"/>
      <c r="E35" s="12"/>
      <c r="F35" s="97"/>
      <c r="G35" s="97"/>
      <c r="H35" s="97"/>
      <c r="I35" s="20"/>
    </row>
    <row r="36" spans="1:15" ht="19.5" customHeight="1" x14ac:dyDescent="0.25">
      <c r="A36" s="45" t="s">
        <v>87</v>
      </c>
      <c r="B36" s="46" t="s">
        <v>4</v>
      </c>
      <c r="C36" s="131" t="s">
        <v>88</v>
      </c>
      <c r="D36" s="244">
        <f>SUM(D37:D40)</f>
        <v>19000</v>
      </c>
      <c r="E36" s="100">
        <f>SUM(E37:E40)</f>
        <v>18430</v>
      </c>
      <c r="F36" s="100">
        <f>F37+F38+F39+F40</f>
        <v>5430.71</v>
      </c>
      <c r="G36" s="101">
        <f t="shared" si="0"/>
        <v>0.29466684753119915</v>
      </c>
      <c r="H36" s="101">
        <f t="shared" si="1"/>
        <v>29.466684753119914</v>
      </c>
      <c r="I36" s="100">
        <f>F36/7.5345</f>
        <v>720.77908288539379</v>
      </c>
    </row>
    <row r="37" spans="1:15" ht="26.1" customHeight="1" x14ac:dyDescent="0.25">
      <c r="A37" s="117">
        <v>66314</v>
      </c>
      <c r="B37" s="13" t="s">
        <v>60</v>
      </c>
      <c r="C37" s="93" t="s">
        <v>89</v>
      </c>
      <c r="D37" s="12">
        <v>0</v>
      </c>
      <c r="E37" s="12">
        <v>8430</v>
      </c>
      <c r="F37" s="97">
        <v>5430.71</v>
      </c>
      <c r="G37" s="97">
        <f t="shared" si="0"/>
        <v>0.64421233689205215</v>
      </c>
      <c r="H37" s="97">
        <f t="shared" si="1"/>
        <v>64.421233689205209</v>
      </c>
      <c r="I37" s="97">
        <f>F37/7.5345</f>
        <v>720.77908288539379</v>
      </c>
    </row>
    <row r="38" spans="1:15" ht="26.1" customHeight="1" x14ac:dyDescent="0.25">
      <c r="A38" s="47">
        <v>66324</v>
      </c>
      <c r="B38" s="13" t="s">
        <v>90</v>
      </c>
      <c r="C38" s="93" t="s">
        <v>91</v>
      </c>
      <c r="D38" s="12">
        <v>3000</v>
      </c>
      <c r="E38" s="12">
        <v>0</v>
      </c>
      <c r="F38" s="97">
        <v>0</v>
      </c>
      <c r="G38" s="97" t="e">
        <f t="shared" si="0"/>
        <v>#DIV/0!</v>
      </c>
      <c r="H38" s="97" t="e">
        <f t="shared" si="1"/>
        <v>#DIV/0!</v>
      </c>
      <c r="I38" s="97">
        <f t="shared" ref="I38:I63" si="3">F38/7.5345</f>
        <v>0</v>
      </c>
    </row>
    <row r="39" spans="1:15" ht="26.1" customHeight="1" x14ac:dyDescent="0.25">
      <c r="A39" s="114">
        <v>66311</v>
      </c>
      <c r="B39" s="13" t="s">
        <v>92</v>
      </c>
      <c r="C39" s="94" t="s">
        <v>93</v>
      </c>
      <c r="D39" s="12">
        <v>1000</v>
      </c>
      <c r="E39" s="12">
        <v>0</v>
      </c>
      <c r="F39" s="97">
        <v>0</v>
      </c>
      <c r="G39" s="97" t="e">
        <f t="shared" si="0"/>
        <v>#DIV/0!</v>
      </c>
      <c r="H39" s="97" t="e">
        <f t="shared" si="1"/>
        <v>#DIV/0!</v>
      </c>
      <c r="I39" s="97">
        <f t="shared" si="3"/>
        <v>0</v>
      </c>
    </row>
    <row r="40" spans="1:15" ht="24" customHeight="1" x14ac:dyDescent="0.25">
      <c r="A40" s="114">
        <v>92211</v>
      </c>
      <c r="B40" s="10" t="s">
        <v>94</v>
      </c>
      <c r="C40" s="94" t="s">
        <v>95</v>
      </c>
      <c r="D40" s="12">
        <v>15000</v>
      </c>
      <c r="E40" s="12">
        <v>10000</v>
      </c>
      <c r="F40" s="97">
        <v>0</v>
      </c>
      <c r="G40" s="97">
        <f t="shared" si="0"/>
        <v>0</v>
      </c>
      <c r="H40" s="97">
        <f t="shared" si="1"/>
        <v>0</v>
      </c>
      <c r="I40" s="97">
        <f t="shared" si="3"/>
        <v>0</v>
      </c>
    </row>
    <row r="41" spans="1:15" ht="18" customHeight="1" x14ac:dyDescent="0.25">
      <c r="A41" s="45" t="s">
        <v>96</v>
      </c>
      <c r="B41" s="48" t="s">
        <v>5</v>
      </c>
      <c r="C41" s="131" t="s">
        <v>88</v>
      </c>
      <c r="D41" s="244">
        <f>SUM(D42:D47)</f>
        <v>158000</v>
      </c>
      <c r="E41" s="100">
        <f>SUM(E42:E47)</f>
        <v>162000</v>
      </c>
      <c r="F41" s="100">
        <f>F42+F43+F44+F45+F47+F46</f>
        <v>4391.38</v>
      </c>
      <c r="G41" s="101">
        <f t="shared" si="0"/>
        <v>2.7107283950617286E-2</v>
      </c>
      <c r="H41" s="101">
        <f t="shared" si="1"/>
        <v>2.7107283950617287</v>
      </c>
      <c r="I41" s="100">
        <f t="shared" si="3"/>
        <v>582.8362864158205</v>
      </c>
    </row>
    <row r="42" spans="1:15" ht="24" customHeight="1" x14ac:dyDescent="0.25">
      <c r="A42" s="49">
        <v>64132</v>
      </c>
      <c r="B42" s="50" t="s">
        <v>2</v>
      </c>
      <c r="C42" s="51" t="s">
        <v>97</v>
      </c>
      <c r="D42" s="12">
        <v>500</v>
      </c>
      <c r="E42" s="12">
        <v>500</v>
      </c>
      <c r="F42" s="97">
        <v>64.28</v>
      </c>
      <c r="G42" s="97">
        <f t="shared" si="0"/>
        <v>0.12856000000000001</v>
      </c>
      <c r="H42" s="97">
        <f t="shared" si="1"/>
        <v>12.856000000000002</v>
      </c>
      <c r="I42" s="97">
        <f t="shared" si="3"/>
        <v>8.5314221248921616</v>
      </c>
    </row>
    <row r="43" spans="1:15" ht="27" customHeight="1" x14ac:dyDescent="0.25">
      <c r="A43" s="47">
        <v>66142</v>
      </c>
      <c r="B43" s="6" t="s">
        <v>98</v>
      </c>
      <c r="C43" s="95" t="s">
        <v>99</v>
      </c>
      <c r="D43" s="12">
        <v>10000</v>
      </c>
      <c r="E43" s="12">
        <v>10000</v>
      </c>
      <c r="F43" s="97">
        <v>0</v>
      </c>
      <c r="G43" s="97">
        <f t="shared" si="0"/>
        <v>0</v>
      </c>
      <c r="H43" s="97">
        <f t="shared" si="1"/>
        <v>0</v>
      </c>
      <c r="I43" s="97">
        <f t="shared" si="3"/>
        <v>0</v>
      </c>
    </row>
    <row r="44" spans="1:15" ht="27" customHeight="1" x14ac:dyDescent="0.25">
      <c r="A44" s="52">
        <v>66151</v>
      </c>
      <c r="B44" s="2" t="s">
        <v>100</v>
      </c>
      <c r="C44" s="59" t="s">
        <v>101</v>
      </c>
      <c r="D44" s="12">
        <v>95500</v>
      </c>
      <c r="E44" s="12">
        <v>95500</v>
      </c>
      <c r="F44" s="97">
        <v>0</v>
      </c>
      <c r="G44" s="97">
        <f t="shared" si="0"/>
        <v>0</v>
      </c>
      <c r="H44" s="97">
        <f t="shared" si="1"/>
        <v>0</v>
      </c>
      <c r="I44" s="97">
        <f t="shared" si="3"/>
        <v>0</v>
      </c>
    </row>
    <row r="45" spans="1:15" ht="24" customHeight="1" x14ac:dyDescent="0.25">
      <c r="A45" s="47">
        <v>65268</v>
      </c>
      <c r="B45" s="5" t="s">
        <v>102</v>
      </c>
      <c r="C45" s="132" t="s">
        <v>103</v>
      </c>
      <c r="D45" s="12">
        <v>2000</v>
      </c>
      <c r="E45" s="12">
        <v>2000</v>
      </c>
      <c r="F45" s="97">
        <v>1570</v>
      </c>
      <c r="G45" s="97">
        <f t="shared" si="0"/>
        <v>0.78500000000000003</v>
      </c>
      <c r="H45" s="97">
        <f t="shared" si="1"/>
        <v>78.5</v>
      </c>
      <c r="I45" s="97">
        <f t="shared" si="3"/>
        <v>208.37480921096289</v>
      </c>
    </row>
    <row r="46" spans="1:15" ht="24" customHeight="1" x14ac:dyDescent="0.25">
      <c r="A46" s="170">
        <v>68311</v>
      </c>
      <c r="B46" s="5" t="s">
        <v>387</v>
      </c>
      <c r="C46" s="132" t="s">
        <v>390</v>
      </c>
      <c r="D46" s="12">
        <v>0</v>
      </c>
      <c r="E46" s="12">
        <v>4000</v>
      </c>
      <c r="F46" s="97">
        <v>2757.1</v>
      </c>
      <c r="G46" s="97">
        <f t="shared" si="0"/>
        <v>0.68927499999999997</v>
      </c>
      <c r="H46" s="97">
        <f t="shared" si="1"/>
        <v>68.927499999999995</v>
      </c>
      <c r="I46" s="97">
        <f t="shared" si="3"/>
        <v>365.93005507996548</v>
      </c>
    </row>
    <row r="47" spans="1:15" ht="24" customHeight="1" x14ac:dyDescent="0.25">
      <c r="A47" s="53">
        <v>92211</v>
      </c>
      <c r="B47" s="4" t="s">
        <v>94</v>
      </c>
      <c r="C47" s="59" t="s">
        <v>104</v>
      </c>
      <c r="D47" s="12">
        <v>50000</v>
      </c>
      <c r="E47" s="12">
        <v>50000</v>
      </c>
      <c r="F47" s="97">
        <v>0</v>
      </c>
      <c r="G47" s="97">
        <f t="shared" si="0"/>
        <v>0</v>
      </c>
      <c r="H47" s="97">
        <f t="shared" si="1"/>
        <v>0</v>
      </c>
      <c r="I47" s="97">
        <f t="shared" si="3"/>
        <v>0</v>
      </c>
    </row>
    <row r="48" spans="1:15" ht="23.25" customHeight="1" x14ac:dyDescent="0.25">
      <c r="A48" s="56" t="s">
        <v>105</v>
      </c>
      <c r="B48" s="57" t="s">
        <v>6</v>
      </c>
      <c r="C48" s="131" t="s">
        <v>88</v>
      </c>
      <c r="D48" s="100">
        <f>SUM(D49:D52)</f>
        <v>85000</v>
      </c>
      <c r="E48" s="100">
        <f>SUM(E49:E52)</f>
        <v>86000</v>
      </c>
      <c r="F48" s="100">
        <f>F50+F49+F51+F52</f>
        <v>9600</v>
      </c>
      <c r="G48" s="101">
        <f t="shared" si="0"/>
        <v>0.11162790697674418</v>
      </c>
      <c r="H48" s="101">
        <f t="shared" si="1"/>
        <v>11.162790697674419</v>
      </c>
      <c r="I48" s="100">
        <f t="shared" si="3"/>
        <v>1274.1389607804101</v>
      </c>
    </row>
    <row r="49" spans="1:9" ht="28.5" customHeight="1" x14ac:dyDescent="0.25">
      <c r="A49" s="47">
        <v>65264</v>
      </c>
      <c r="B49" s="5" t="s">
        <v>38</v>
      </c>
      <c r="C49" s="133" t="s">
        <v>107</v>
      </c>
      <c r="D49" s="12">
        <v>83000</v>
      </c>
      <c r="E49" s="12">
        <v>83000</v>
      </c>
      <c r="F49" s="97">
        <v>9500</v>
      </c>
      <c r="G49" s="97">
        <f t="shared" si="0"/>
        <v>0.1144578313253012</v>
      </c>
      <c r="H49" s="97">
        <f t="shared" si="1"/>
        <v>11.445783132530121</v>
      </c>
      <c r="I49" s="97">
        <f t="shared" si="3"/>
        <v>1260.8666799389475</v>
      </c>
    </row>
    <row r="50" spans="1:9" ht="28.5" customHeight="1" x14ac:dyDescent="0.25">
      <c r="A50" s="47">
        <v>65268</v>
      </c>
      <c r="B50" s="5" t="s">
        <v>391</v>
      </c>
      <c r="C50" s="133" t="s">
        <v>106</v>
      </c>
      <c r="D50" s="12">
        <v>1000</v>
      </c>
      <c r="E50" s="12">
        <v>1000</v>
      </c>
      <c r="F50" s="97">
        <v>100</v>
      </c>
      <c r="G50" s="97">
        <f t="shared" si="0"/>
        <v>0.1</v>
      </c>
      <c r="H50" s="97">
        <f t="shared" si="1"/>
        <v>10</v>
      </c>
      <c r="I50" s="97">
        <f t="shared" si="3"/>
        <v>13.272280841462605</v>
      </c>
    </row>
    <row r="51" spans="1:9" ht="26.25" customHeight="1" x14ac:dyDescent="0.25">
      <c r="A51" s="47">
        <v>65269</v>
      </c>
      <c r="B51" s="4" t="s">
        <v>108</v>
      </c>
      <c r="C51" s="133" t="s">
        <v>109</v>
      </c>
      <c r="D51" s="12">
        <v>1000</v>
      </c>
      <c r="E51" s="246">
        <v>1000</v>
      </c>
      <c r="F51" s="97">
        <v>0</v>
      </c>
      <c r="G51" s="97">
        <f t="shared" si="0"/>
        <v>0</v>
      </c>
      <c r="H51" s="97">
        <f t="shared" si="1"/>
        <v>0</v>
      </c>
      <c r="I51" s="97">
        <f t="shared" si="3"/>
        <v>0</v>
      </c>
    </row>
    <row r="52" spans="1:9" ht="21" customHeight="1" x14ac:dyDescent="0.25">
      <c r="A52" s="53">
        <v>92211</v>
      </c>
      <c r="B52" s="4" t="s">
        <v>94</v>
      </c>
      <c r="C52" s="59" t="s">
        <v>110</v>
      </c>
      <c r="D52" s="12">
        <v>0</v>
      </c>
      <c r="E52" s="246">
        <v>1000</v>
      </c>
      <c r="F52" s="97">
        <v>0</v>
      </c>
      <c r="G52" s="97">
        <f t="shared" si="0"/>
        <v>0</v>
      </c>
      <c r="H52" s="97">
        <f t="shared" si="1"/>
        <v>0</v>
      </c>
      <c r="I52" s="97">
        <f t="shared" si="3"/>
        <v>0</v>
      </c>
    </row>
    <row r="53" spans="1:9" ht="23.25" customHeight="1" x14ac:dyDescent="0.25">
      <c r="A53" s="60" t="s">
        <v>111</v>
      </c>
      <c r="B53" s="57" t="s">
        <v>112</v>
      </c>
      <c r="C53" s="131" t="s">
        <v>88</v>
      </c>
      <c r="D53" s="247">
        <f>SUM(D54:D56)</f>
        <v>7100400</v>
      </c>
      <c r="E53" s="100">
        <f>SUM(E54:E56)</f>
        <v>7421400</v>
      </c>
      <c r="F53" s="100">
        <f>F54+F55+F56</f>
        <v>3749569.73</v>
      </c>
      <c r="G53" s="101">
        <f t="shared" si="0"/>
        <v>0.50523751987495624</v>
      </c>
      <c r="H53" s="101">
        <f t="shared" si="1"/>
        <v>50.523751987495622</v>
      </c>
      <c r="I53" s="100">
        <f t="shared" si="3"/>
        <v>497653.42491207109</v>
      </c>
    </row>
    <row r="54" spans="1:9" ht="42" customHeight="1" x14ac:dyDescent="0.25">
      <c r="A54" s="52">
        <v>63622</v>
      </c>
      <c r="B54" s="5" t="s">
        <v>113</v>
      </c>
      <c r="C54" s="59" t="s">
        <v>114</v>
      </c>
      <c r="D54" s="12">
        <v>1000</v>
      </c>
      <c r="E54" s="12">
        <v>1000</v>
      </c>
      <c r="F54" s="97">
        <v>0</v>
      </c>
      <c r="G54" s="97">
        <f t="shared" si="0"/>
        <v>0</v>
      </c>
      <c r="H54" s="97">
        <f t="shared" si="1"/>
        <v>0</v>
      </c>
      <c r="I54" s="97">
        <f t="shared" si="3"/>
        <v>0</v>
      </c>
    </row>
    <row r="55" spans="1:9" ht="24" customHeight="1" x14ac:dyDescent="0.25">
      <c r="A55" s="47">
        <v>92211</v>
      </c>
      <c r="B55" s="5" t="s">
        <v>94</v>
      </c>
      <c r="C55" s="59" t="s">
        <v>115</v>
      </c>
      <c r="D55" s="12">
        <v>0</v>
      </c>
      <c r="E55" s="12">
        <v>0</v>
      </c>
      <c r="F55" s="97">
        <v>0</v>
      </c>
      <c r="G55" s="97" t="e">
        <f t="shared" si="0"/>
        <v>#DIV/0!</v>
      </c>
      <c r="H55" s="97" t="e">
        <f t="shared" si="1"/>
        <v>#DIV/0!</v>
      </c>
      <c r="I55" s="97">
        <f t="shared" si="3"/>
        <v>0</v>
      </c>
    </row>
    <row r="56" spans="1:9" ht="42.75" customHeight="1" x14ac:dyDescent="0.25">
      <c r="A56" s="117">
        <v>63612</v>
      </c>
      <c r="B56" s="5" t="s">
        <v>294</v>
      </c>
      <c r="C56" s="59" t="s">
        <v>116</v>
      </c>
      <c r="D56" s="254">
        <v>7099400</v>
      </c>
      <c r="E56" s="254">
        <v>7420400</v>
      </c>
      <c r="F56" s="255">
        <v>3749569.73</v>
      </c>
      <c r="G56" s="255">
        <f t="shared" si="0"/>
        <v>0.50530560751441966</v>
      </c>
      <c r="H56" s="255">
        <f t="shared" si="1"/>
        <v>50.530560751441968</v>
      </c>
      <c r="I56" s="255">
        <f t="shared" si="3"/>
        <v>497653.42491207109</v>
      </c>
    </row>
    <row r="57" spans="1:9" ht="24.75" customHeight="1" x14ac:dyDescent="0.25">
      <c r="A57" s="122" t="s">
        <v>117</v>
      </c>
      <c r="B57" s="57" t="s">
        <v>7</v>
      </c>
      <c r="C57" s="134" t="s">
        <v>88</v>
      </c>
      <c r="D57" s="256">
        <v>60000</v>
      </c>
      <c r="E57" s="256">
        <f>SUM(E58:E59)</f>
        <v>67102.25</v>
      </c>
      <c r="F57" s="256">
        <f>F58</f>
        <v>7201.16</v>
      </c>
      <c r="G57" s="257">
        <f t="shared" si="0"/>
        <v>0.1073162226303887</v>
      </c>
      <c r="H57" s="257">
        <f t="shared" si="1"/>
        <v>10.73162226303887</v>
      </c>
      <c r="I57" s="100">
        <f t="shared" si="3"/>
        <v>955.75817904306848</v>
      </c>
    </row>
    <row r="58" spans="1:9" ht="24" customHeight="1" x14ac:dyDescent="0.25">
      <c r="A58" s="49">
        <v>63613</v>
      </c>
      <c r="B58" s="5" t="s">
        <v>118</v>
      </c>
      <c r="C58" s="54" t="s">
        <v>119</v>
      </c>
      <c r="D58" s="12">
        <v>60000</v>
      </c>
      <c r="E58" s="12">
        <v>60000</v>
      </c>
      <c r="F58" s="97">
        <v>7201.16</v>
      </c>
      <c r="G58" s="97">
        <f t="shared" si="0"/>
        <v>0.12001933333333333</v>
      </c>
      <c r="H58" s="97">
        <f t="shared" si="1"/>
        <v>12.001933333333332</v>
      </c>
      <c r="I58" s="97">
        <f t="shared" si="3"/>
        <v>955.75817904306848</v>
      </c>
    </row>
    <row r="59" spans="1:9" ht="24" customHeight="1" x14ac:dyDescent="0.25">
      <c r="A59" s="49">
        <v>92211</v>
      </c>
      <c r="B59" s="4" t="s">
        <v>388</v>
      </c>
      <c r="C59" s="54" t="s">
        <v>389</v>
      </c>
      <c r="D59" s="12">
        <v>0</v>
      </c>
      <c r="E59" s="12">
        <v>7102.25</v>
      </c>
      <c r="F59" s="97">
        <v>0</v>
      </c>
      <c r="G59" s="97"/>
      <c r="H59" s="97"/>
      <c r="I59" s="97">
        <f t="shared" si="3"/>
        <v>0</v>
      </c>
    </row>
    <row r="60" spans="1:9" ht="30.75" customHeight="1" x14ac:dyDescent="0.25">
      <c r="A60" s="61" t="s">
        <v>120</v>
      </c>
      <c r="B60" s="57" t="s">
        <v>121</v>
      </c>
      <c r="C60" s="135"/>
      <c r="D60" s="245">
        <f>SUM(D61:D63)</f>
        <v>392790</v>
      </c>
      <c r="E60" s="100">
        <f>SUM(E61:E63)</f>
        <v>407680</v>
      </c>
      <c r="F60" s="100">
        <f>F61+F62+F63</f>
        <v>5410.97</v>
      </c>
      <c r="G60" s="101">
        <f>SUM(F60/E60)</f>
        <v>1.3272591248037677E-2</v>
      </c>
      <c r="H60" s="101">
        <f>SUM(F60/E60)*100</f>
        <v>1.3272591248037677</v>
      </c>
      <c r="I60" s="100">
        <f t="shared" si="3"/>
        <v>718.15913464728908</v>
      </c>
    </row>
    <row r="61" spans="1:9" ht="30.75" customHeight="1" x14ac:dyDescent="0.25">
      <c r="A61" s="58">
        <v>63811</v>
      </c>
      <c r="B61" s="5" t="s">
        <v>311</v>
      </c>
      <c r="C61" s="136" t="s">
        <v>122</v>
      </c>
      <c r="D61" s="12">
        <v>42785</v>
      </c>
      <c r="E61" s="12">
        <v>22785</v>
      </c>
      <c r="F61" s="97">
        <v>5409.35</v>
      </c>
      <c r="G61" s="97">
        <f t="shared" si="0"/>
        <v>0.23740838270792189</v>
      </c>
      <c r="H61" s="97">
        <f t="shared" si="1"/>
        <v>23.740838270792189</v>
      </c>
      <c r="I61" s="97">
        <f t="shared" si="3"/>
        <v>717.94412369765746</v>
      </c>
    </row>
    <row r="62" spans="1:9" ht="30.75" customHeight="1" x14ac:dyDescent="0.25">
      <c r="A62" s="58">
        <v>64132</v>
      </c>
      <c r="B62" s="4" t="s">
        <v>123</v>
      </c>
      <c r="C62" s="137" t="s">
        <v>124</v>
      </c>
      <c r="D62" s="12">
        <v>5</v>
      </c>
      <c r="E62" s="12">
        <v>5</v>
      </c>
      <c r="F62" s="97">
        <v>1.62</v>
      </c>
      <c r="G62" s="97">
        <f t="shared" si="0"/>
        <v>0.32400000000000001</v>
      </c>
      <c r="H62" s="97">
        <f t="shared" si="1"/>
        <v>32.4</v>
      </c>
      <c r="I62" s="97">
        <f t="shared" si="3"/>
        <v>0.2150109496316942</v>
      </c>
    </row>
    <row r="63" spans="1:9" ht="24" customHeight="1" x14ac:dyDescent="0.25">
      <c r="A63" s="47">
        <v>92211</v>
      </c>
      <c r="B63" s="4" t="s">
        <v>125</v>
      </c>
      <c r="C63" s="138"/>
      <c r="D63" s="12">
        <v>350000</v>
      </c>
      <c r="E63" s="12">
        <v>384890</v>
      </c>
      <c r="F63" s="97">
        <v>0</v>
      </c>
      <c r="G63" s="97">
        <f t="shared" si="0"/>
        <v>0</v>
      </c>
      <c r="H63" s="97">
        <f t="shared" si="1"/>
        <v>0</v>
      </c>
      <c r="I63" s="97">
        <f t="shared" si="3"/>
        <v>0</v>
      </c>
    </row>
    <row r="64" spans="1:9" ht="24" customHeight="1" x14ac:dyDescent="0.25">
      <c r="A64" s="216"/>
      <c r="B64" s="217"/>
      <c r="C64" s="184"/>
      <c r="D64" s="184"/>
      <c r="E64" s="218"/>
      <c r="F64" s="219"/>
      <c r="G64" s="219"/>
      <c r="H64" s="219"/>
    </row>
    <row r="65" spans="1:9" ht="18" customHeight="1" x14ac:dyDescent="0.25">
      <c r="A65" s="63"/>
      <c r="B65" s="64"/>
      <c r="C65" s="139"/>
      <c r="D65" s="139"/>
      <c r="E65" s="65"/>
      <c r="F65" s="55"/>
      <c r="G65" s="22"/>
      <c r="H65" s="22"/>
    </row>
    <row r="66" spans="1:9" ht="18" customHeight="1" x14ac:dyDescent="0.25">
      <c r="A66" s="63"/>
      <c r="B66" s="64"/>
      <c r="C66" s="139"/>
      <c r="D66" s="139"/>
      <c r="E66" s="65"/>
      <c r="F66" s="55"/>
      <c r="G66" s="22"/>
      <c r="H66" s="22"/>
    </row>
    <row r="67" spans="1:9" ht="15" customHeight="1" x14ac:dyDescent="0.25">
      <c r="A67" s="289" t="s">
        <v>65</v>
      </c>
      <c r="B67" s="291" t="s">
        <v>0</v>
      </c>
      <c r="C67" s="293" t="s">
        <v>66</v>
      </c>
      <c r="D67" s="187" t="s">
        <v>323</v>
      </c>
      <c r="E67" s="23" t="s">
        <v>67</v>
      </c>
      <c r="F67" s="297" t="s">
        <v>376</v>
      </c>
      <c r="G67" s="312" t="s">
        <v>52</v>
      </c>
      <c r="H67" s="185" t="s">
        <v>48</v>
      </c>
      <c r="I67" s="323" t="s">
        <v>378</v>
      </c>
    </row>
    <row r="68" spans="1:9" ht="19.5" customHeight="1" x14ac:dyDescent="0.25">
      <c r="A68" s="290"/>
      <c r="B68" s="292"/>
      <c r="C68" s="294"/>
      <c r="D68" s="188" t="s">
        <v>324</v>
      </c>
      <c r="E68" s="96" t="s">
        <v>325</v>
      </c>
      <c r="F68" s="298"/>
      <c r="G68" s="313"/>
      <c r="H68" s="186" t="s">
        <v>50</v>
      </c>
      <c r="I68" s="323"/>
    </row>
    <row r="69" spans="1:9" ht="24" customHeight="1" x14ac:dyDescent="0.25">
      <c r="A69" s="66">
        <v>3</v>
      </c>
      <c r="B69" s="67" t="s">
        <v>8</v>
      </c>
      <c r="C69" s="140" t="s">
        <v>68</v>
      </c>
      <c r="D69" s="111">
        <f>D73+D132</f>
        <v>8883656</v>
      </c>
      <c r="E69" s="111">
        <f>E73+E132</f>
        <v>9157080.25</v>
      </c>
      <c r="F69" s="111">
        <f>F73+F132</f>
        <v>4389977.04</v>
      </c>
      <c r="G69" s="105">
        <f t="shared" ref="G69:G117" si="4">SUM(F69/E69)</f>
        <v>0.47940794665417508</v>
      </c>
      <c r="H69" s="112">
        <f t="shared" ref="H69:H117" si="5">SUM(F69/E69)*100</f>
        <v>47.940794665417506</v>
      </c>
      <c r="I69" s="103">
        <f>F69/7.5345</f>
        <v>582650.08162452711</v>
      </c>
    </row>
    <row r="70" spans="1:9" ht="15.75" customHeight="1" x14ac:dyDescent="0.25">
      <c r="A70" s="43" t="s">
        <v>126</v>
      </c>
      <c r="B70" s="306" t="s">
        <v>70</v>
      </c>
      <c r="C70" s="306"/>
      <c r="D70" s="306"/>
      <c r="E70" s="306"/>
      <c r="F70" s="306"/>
      <c r="G70" s="306"/>
      <c r="H70" s="307"/>
      <c r="I70" s="324"/>
    </row>
    <row r="71" spans="1:9" ht="15.75" customHeight="1" x14ac:dyDescent="0.25">
      <c r="A71" s="310" t="s">
        <v>127</v>
      </c>
      <c r="B71" s="310"/>
      <c r="C71" s="310"/>
      <c r="D71" s="310"/>
      <c r="E71" s="310"/>
      <c r="F71" s="310"/>
      <c r="G71" s="310"/>
      <c r="H71" s="311"/>
      <c r="I71" s="325"/>
    </row>
    <row r="72" spans="1:9" ht="15.75" customHeight="1" x14ac:dyDescent="0.25">
      <c r="A72" s="43" t="s">
        <v>84</v>
      </c>
      <c r="B72" s="308" t="s">
        <v>128</v>
      </c>
      <c r="C72" s="308"/>
      <c r="D72" s="308"/>
      <c r="E72" s="308"/>
      <c r="F72" s="308"/>
      <c r="G72" s="308"/>
      <c r="H72" s="309"/>
      <c r="I72" s="326"/>
    </row>
    <row r="73" spans="1:9" ht="24" customHeight="1" x14ac:dyDescent="0.25">
      <c r="A73" s="320" t="s">
        <v>129</v>
      </c>
      <c r="B73" s="321"/>
      <c r="C73" s="141"/>
      <c r="D73" s="106">
        <f>D74+D116</f>
        <v>1068466</v>
      </c>
      <c r="E73" s="106">
        <f>E74+E116</f>
        <v>994468</v>
      </c>
      <c r="F73" s="106">
        <f>F74+F116</f>
        <v>395800.19999999995</v>
      </c>
      <c r="G73" s="107">
        <f t="shared" si="4"/>
        <v>0.39800194676952899</v>
      </c>
      <c r="H73" s="108">
        <f t="shared" si="5"/>
        <v>39.800194676952898</v>
      </c>
      <c r="I73" s="106">
        <f>F73/7.5345</f>
        <v>52531.714115070667</v>
      </c>
    </row>
    <row r="74" spans="1:9" ht="24" customHeight="1" x14ac:dyDescent="0.25">
      <c r="A74" s="68" t="s">
        <v>3</v>
      </c>
      <c r="B74" s="69" t="s">
        <v>9</v>
      </c>
      <c r="C74" s="142" t="s">
        <v>71</v>
      </c>
      <c r="D74" s="100">
        <f>SUM(D75:D115)</f>
        <v>691466</v>
      </c>
      <c r="E74" s="100">
        <f>SUM(E75:E115)</f>
        <v>691366</v>
      </c>
      <c r="F74" s="100">
        <f>F75+F76+F77+F78+F79+F80+F81+F82+F83+F84+F85+F86+F87+F88+F89+F90+F91+F92+F93+F94+F95+F96+F97+F98+F99+F100+F101+F102+F103+F104+F105+F106+F107+F108+F109+F110+F111+F112+F113+F114+F115</f>
        <v>358938.19999999995</v>
      </c>
      <c r="G74" s="101">
        <f t="shared" si="4"/>
        <v>0.51917247883176199</v>
      </c>
      <c r="H74" s="101">
        <f t="shared" si="5"/>
        <v>51.917247883176202</v>
      </c>
      <c r="I74" s="100">
        <f>F74/7.5345</f>
        <v>47639.285951290723</v>
      </c>
    </row>
    <row r="75" spans="1:9" ht="24" customHeight="1" x14ac:dyDescent="0.25">
      <c r="A75" s="70">
        <v>321190</v>
      </c>
      <c r="B75" s="71" t="s">
        <v>130</v>
      </c>
      <c r="C75" s="143" t="s">
        <v>131</v>
      </c>
      <c r="D75" s="12">
        <v>20000</v>
      </c>
      <c r="E75" s="12">
        <v>18000</v>
      </c>
      <c r="F75" s="97">
        <v>12296.55</v>
      </c>
      <c r="G75" s="97">
        <f t="shared" si="4"/>
        <v>0.68314166666666665</v>
      </c>
      <c r="H75" s="97">
        <f t="shared" si="5"/>
        <v>68.314166666666665</v>
      </c>
      <c r="I75" s="97">
        <f>F75/7.5345</f>
        <v>1632.0326498108698</v>
      </c>
    </row>
    <row r="76" spans="1:9" ht="24" customHeight="1" x14ac:dyDescent="0.25">
      <c r="A76" s="70">
        <v>321210</v>
      </c>
      <c r="B76" s="72" t="s">
        <v>10</v>
      </c>
      <c r="C76" s="95" t="s">
        <v>132</v>
      </c>
      <c r="D76" s="12">
        <v>240000</v>
      </c>
      <c r="E76" s="12">
        <v>270000</v>
      </c>
      <c r="F76" s="97">
        <v>142968.25</v>
      </c>
      <c r="G76" s="97">
        <f t="shared" si="4"/>
        <v>0.52951203703703709</v>
      </c>
      <c r="H76" s="97">
        <f t="shared" si="5"/>
        <v>52.951203703703712</v>
      </c>
      <c r="I76" s="97">
        <f t="shared" ref="I76:I127" si="6">F76/7.5345</f>
        <v>18975.147654124361</v>
      </c>
    </row>
    <row r="77" spans="1:9" ht="24" customHeight="1" x14ac:dyDescent="0.25">
      <c r="A77" s="73">
        <v>321310</v>
      </c>
      <c r="B77" s="74" t="s">
        <v>39</v>
      </c>
      <c r="C77" s="59" t="s">
        <v>133</v>
      </c>
      <c r="D77" s="12">
        <v>10000</v>
      </c>
      <c r="E77" s="12">
        <v>4000</v>
      </c>
      <c r="F77" s="97">
        <v>2100</v>
      </c>
      <c r="G77" s="97">
        <f t="shared" si="4"/>
        <v>0.52500000000000002</v>
      </c>
      <c r="H77" s="97">
        <f t="shared" si="5"/>
        <v>52.5</v>
      </c>
      <c r="I77" s="97">
        <f t="shared" si="6"/>
        <v>278.71789767071471</v>
      </c>
    </row>
    <row r="78" spans="1:9" ht="24" customHeight="1" x14ac:dyDescent="0.25">
      <c r="A78" s="70">
        <v>321490</v>
      </c>
      <c r="B78" s="72" t="s">
        <v>53</v>
      </c>
      <c r="C78" s="95" t="s">
        <v>134</v>
      </c>
      <c r="D78" s="12">
        <v>0</v>
      </c>
      <c r="E78" s="12">
        <v>0</v>
      </c>
      <c r="F78" s="97">
        <v>0</v>
      </c>
      <c r="G78" s="97" t="e">
        <f t="shared" si="4"/>
        <v>#DIV/0!</v>
      </c>
      <c r="H78" s="97" t="e">
        <f t="shared" si="5"/>
        <v>#DIV/0!</v>
      </c>
      <c r="I78" s="97">
        <f t="shared" si="6"/>
        <v>0</v>
      </c>
    </row>
    <row r="79" spans="1:9" ht="24" customHeight="1" x14ac:dyDescent="0.25">
      <c r="A79" s="70">
        <v>322110</v>
      </c>
      <c r="B79" s="74" t="s">
        <v>11</v>
      </c>
      <c r="C79" s="59" t="s">
        <v>135</v>
      </c>
      <c r="D79" s="12">
        <v>20000</v>
      </c>
      <c r="E79" s="12">
        <v>20000</v>
      </c>
      <c r="F79" s="97">
        <v>11195.24</v>
      </c>
      <c r="G79" s="97">
        <f t="shared" si="4"/>
        <v>0.55976199999999998</v>
      </c>
      <c r="H79" s="97">
        <f t="shared" si="5"/>
        <v>55.976199999999999</v>
      </c>
      <c r="I79" s="97">
        <f t="shared" si="6"/>
        <v>1485.863693675758</v>
      </c>
    </row>
    <row r="80" spans="1:9" ht="27" customHeight="1" x14ac:dyDescent="0.25">
      <c r="A80" s="70">
        <v>322190</v>
      </c>
      <c r="B80" s="74" t="s">
        <v>40</v>
      </c>
      <c r="C80" s="59" t="s">
        <v>136</v>
      </c>
      <c r="D80" s="12">
        <v>13000</v>
      </c>
      <c r="E80" s="12">
        <v>16000</v>
      </c>
      <c r="F80" s="97">
        <v>8769.24</v>
      </c>
      <c r="G80" s="97">
        <f t="shared" si="4"/>
        <v>0.5480775</v>
      </c>
      <c r="H80" s="97">
        <f t="shared" si="5"/>
        <v>54.807749999999999</v>
      </c>
      <c r="I80" s="97">
        <f t="shared" si="6"/>
        <v>1163.8781604618753</v>
      </c>
    </row>
    <row r="81" spans="1:9" ht="24" customHeight="1" x14ac:dyDescent="0.25">
      <c r="A81" s="70">
        <v>322290</v>
      </c>
      <c r="B81" s="71" t="s">
        <v>137</v>
      </c>
      <c r="C81" s="143" t="s">
        <v>138</v>
      </c>
      <c r="D81" s="12">
        <v>37700</v>
      </c>
      <c r="E81" s="12">
        <v>17700</v>
      </c>
      <c r="F81" s="97">
        <v>8829.89</v>
      </c>
      <c r="G81" s="97">
        <f t="shared" si="4"/>
        <v>0.49886384180790955</v>
      </c>
      <c r="H81" s="97">
        <f t="shared" si="5"/>
        <v>49.886384180790955</v>
      </c>
      <c r="I81" s="97">
        <f t="shared" si="6"/>
        <v>1171.9277987922223</v>
      </c>
    </row>
    <row r="82" spans="1:9" ht="24" customHeight="1" x14ac:dyDescent="0.25">
      <c r="A82" s="70">
        <v>322310</v>
      </c>
      <c r="B82" s="72" t="s">
        <v>12</v>
      </c>
      <c r="C82" s="95" t="s">
        <v>139</v>
      </c>
      <c r="D82" s="12">
        <v>42000</v>
      </c>
      <c r="E82" s="12">
        <v>40000</v>
      </c>
      <c r="F82" s="97">
        <v>18045.04</v>
      </c>
      <c r="G82" s="97">
        <f t="shared" si="4"/>
        <v>0.45112600000000003</v>
      </c>
      <c r="H82" s="97">
        <f t="shared" si="5"/>
        <v>45.1126</v>
      </c>
      <c r="I82" s="97">
        <f t="shared" si="6"/>
        <v>2394.9883867542635</v>
      </c>
    </row>
    <row r="83" spans="1:9" ht="24" customHeight="1" x14ac:dyDescent="0.25">
      <c r="A83" s="70">
        <v>322330</v>
      </c>
      <c r="B83" s="72" t="s">
        <v>13</v>
      </c>
      <c r="C83" s="95" t="s">
        <v>140</v>
      </c>
      <c r="D83" s="12">
        <v>53000</v>
      </c>
      <c r="E83" s="12">
        <v>53000</v>
      </c>
      <c r="F83" s="97">
        <v>28779.98</v>
      </c>
      <c r="G83" s="97">
        <f t="shared" si="4"/>
        <v>0.54301849056603768</v>
      </c>
      <c r="H83" s="97">
        <f t="shared" si="5"/>
        <v>54.301849056603771</v>
      </c>
      <c r="I83" s="97">
        <f t="shared" si="6"/>
        <v>3819.7597717167691</v>
      </c>
    </row>
    <row r="84" spans="1:9" ht="24" customHeight="1" x14ac:dyDescent="0.25">
      <c r="A84" s="70">
        <v>322340</v>
      </c>
      <c r="B84" s="72" t="s">
        <v>14</v>
      </c>
      <c r="C84" s="95" t="s">
        <v>141</v>
      </c>
      <c r="D84" s="12">
        <v>4000</v>
      </c>
      <c r="E84" s="12">
        <v>4000</v>
      </c>
      <c r="F84" s="97">
        <v>3470.28</v>
      </c>
      <c r="G84" s="97">
        <f t="shared" si="4"/>
        <v>0.86757000000000006</v>
      </c>
      <c r="H84" s="97">
        <f t="shared" si="5"/>
        <v>86.757000000000005</v>
      </c>
      <c r="I84" s="97">
        <f t="shared" si="6"/>
        <v>460.58530758510852</v>
      </c>
    </row>
    <row r="85" spans="1:9" ht="29.25" customHeight="1" x14ac:dyDescent="0.25">
      <c r="A85" s="73">
        <v>322440</v>
      </c>
      <c r="B85" s="74" t="s">
        <v>41</v>
      </c>
      <c r="C85" s="59" t="s">
        <v>142</v>
      </c>
      <c r="D85" s="12">
        <v>15000</v>
      </c>
      <c r="E85" s="12">
        <v>15000</v>
      </c>
      <c r="F85" s="97">
        <v>0</v>
      </c>
      <c r="G85" s="97">
        <f t="shared" si="4"/>
        <v>0</v>
      </c>
      <c r="H85" s="97">
        <f t="shared" si="5"/>
        <v>0</v>
      </c>
      <c r="I85" s="97">
        <f t="shared" si="6"/>
        <v>0</v>
      </c>
    </row>
    <row r="86" spans="1:9" ht="24" customHeight="1" x14ac:dyDescent="0.25">
      <c r="A86" s="70">
        <v>322510</v>
      </c>
      <c r="B86" s="72" t="s">
        <v>15</v>
      </c>
      <c r="C86" s="95" t="s">
        <v>143</v>
      </c>
      <c r="D86" s="12">
        <v>3000</v>
      </c>
      <c r="E86" s="12">
        <v>1000</v>
      </c>
      <c r="F86" s="97">
        <v>113.23</v>
      </c>
      <c r="G86" s="97">
        <f t="shared" si="4"/>
        <v>0.11323</v>
      </c>
      <c r="H86" s="97">
        <f t="shared" si="5"/>
        <v>11.323</v>
      </c>
      <c r="I86" s="97">
        <f t="shared" si="6"/>
        <v>15.028203596788108</v>
      </c>
    </row>
    <row r="87" spans="1:9" ht="24" customHeight="1" x14ac:dyDescent="0.25">
      <c r="A87" s="70">
        <v>322520</v>
      </c>
      <c r="B87" s="72" t="s">
        <v>16</v>
      </c>
      <c r="C87" s="95" t="s">
        <v>144</v>
      </c>
      <c r="D87" s="12">
        <v>2000</v>
      </c>
      <c r="E87" s="12">
        <v>2000</v>
      </c>
      <c r="F87" s="97">
        <v>0</v>
      </c>
      <c r="G87" s="97">
        <f t="shared" si="4"/>
        <v>0</v>
      </c>
      <c r="H87" s="97">
        <f t="shared" si="5"/>
        <v>0</v>
      </c>
      <c r="I87" s="97">
        <f t="shared" si="6"/>
        <v>0</v>
      </c>
    </row>
    <row r="88" spans="1:9" ht="24" customHeight="1" x14ac:dyDescent="0.25">
      <c r="A88" s="70">
        <v>322710</v>
      </c>
      <c r="B88" s="75" t="s">
        <v>17</v>
      </c>
      <c r="C88" s="144" t="s">
        <v>145</v>
      </c>
      <c r="D88" s="12">
        <v>5000</v>
      </c>
      <c r="E88" s="12">
        <v>2496</v>
      </c>
      <c r="F88" s="97">
        <v>1996</v>
      </c>
      <c r="G88" s="97">
        <f t="shared" si="4"/>
        <v>0.79967948717948723</v>
      </c>
      <c r="H88" s="97">
        <f t="shared" si="5"/>
        <v>79.96794871794873</v>
      </c>
      <c r="I88" s="97">
        <f t="shared" si="6"/>
        <v>264.91472559559361</v>
      </c>
    </row>
    <row r="89" spans="1:9" ht="24" customHeight="1" x14ac:dyDescent="0.25">
      <c r="A89" s="70">
        <v>323110</v>
      </c>
      <c r="B89" s="72" t="s">
        <v>146</v>
      </c>
      <c r="C89" s="95" t="s">
        <v>147</v>
      </c>
      <c r="D89" s="12">
        <v>23300</v>
      </c>
      <c r="E89" s="12">
        <v>26300</v>
      </c>
      <c r="F89" s="97">
        <v>13581.71</v>
      </c>
      <c r="G89" s="97">
        <f t="shared" si="4"/>
        <v>0.51641482889733836</v>
      </c>
      <c r="H89" s="97">
        <f t="shared" si="5"/>
        <v>51.641482889733837</v>
      </c>
      <c r="I89" s="97">
        <f t="shared" si="6"/>
        <v>1802.6026942730107</v>
      </c>
    </row>
    <row r="90" spans="1:9" ht="24" customHeight="1" x14ac:dyDescent="0.25">
      <c r="A90" s="70">
        <v>323130</v>
      </c>
      <c r="B90" s="72" t="s">
        <v>42</v>
      </c>
      <c r="C90" s="95" t="s">
        <v>148</v>
      </c>
      <c r="D90" s="12">
        <v>3000</v>
      </c>
      <c r="E90" s="12">
        <v>4200</v>
      </c>
      <c r="F90" s="97">
        <v>2009.6</v>
      </c>
      <c r="G90" s="97">
        <f t="shared" si="4"/>
        <v>0.47847619047619044</v>
      </c>
      <c r="H90" s="97">
        <f t="shared" si="5"/>
        <v>47.847619047619041</v>
      </c>
      <c r="I90" s="97">
        <f t="shared" si="6"/>
        <v>266.71975579003248</v>
      </c>
    </row>
    <row r="91" spans="1:9" ht="24" customHeight="1" x14ac:dyDescent="0.25">
      <c r="A91" s="70">
        <v>323190</v>
      </c>
      <c r="B91" s="72" t="s">
        <v>19</v>
      </c>
      <c r="C91" s="95" t="s">
        <v>149</v>
      </c>
      <c r="D91" s="12">
        <v>1000</v>
      </c>
      <c r="E91" s="12">
        <v>1000</v>
      </c>
      <c r="F91" s="97">
        <v>493</v>
      </c>
      <c r="G91" s="97">
        <f t="shared" si="4"/>
        <v>0.49299999999999999</v>
      </c>
      <c r="H91" s="97">
        <f t="shared" si="5"/>
        <v>49.3</v>
      </c>
      <c r="I91" s="97">
        <f t="shared" si="6"/>
        <v>65.43234454841064</v>
      </c>
    </row>
    <row r="92" spans="1:9" ht="28.5" customHeight="1" x14ac:dyDescent="0.25">
      <c r="A92" s="70">
        <v>323290</v>
      </c>
      <c r="B92" s="74" t="s">
        <v>43</v>
      </c>
      <c r="C92" s="59" t="s">
        <v>150</v>
      </c>
      <c r="D92" s="12">
        <v>9000</v>
      </c>
      <c r="E92" s="12">
        <v>9000</v>
      </c>
      <c r="F92" s="97">
        <v>14216.55</v>
      </c>
      <c r="G92" s="97">
        <f t="shared" si="4"/>
        <v>1.5796166666666667</v>
      </c>
      <c r="H92" s="97">
        <f t="shared" si="5"/>
        <v>157.96166666666667</v>
      </c>
      <c r="I92" s="97">
        <f t="shared" si="6"/>
        <v>1886.8604419669518</v>
      </c>
    </row>
    <row r="93" spans="1:9" ht="24" customHeight="1" x14ac:dyDescent="0.25">
      <c r="A93" s="70">
        <v>323390</v>
      </c>
      <c r="B93" s="72" t="s">
        <v>20</v>
      </c>
      <c r="C93" s="95" t="s">
        <v>151</v>
      </c>
      <c r="D93" s="12">
        <v>1000</v>
      </c>
      <c r="E93" s="12">
        <v>4554</v>
      </c>
      <c r="F93" s="97">
        <v>4554</v>
      </c>
      <c r="G93" s="97">
        <f t="shared" si="4"/>
        <v>1</v>
      </c>
      <c r="H93" s="97">
        <f t="shared" si="5"/>
        <v>100</v>
      </c>
      <c r="I93" s="97">
        <f t="shared" si="6"/>
        <v>604.41966952020698</v>
      </c>
    </row>
    <row r="94" spans="1:9" ht="27" customHeight="1" x14ac:dyDescent="0.25">
      <c r="A94" s="73">
        <v>323490</v>
      </c>
      <c r="B94" s="74" t="s">
        <v>152</v>
      </c>
      <c r="C94" s="59" t="s">
        <v>153</v>
      </c>
      <c r="D94" s="12">
        <v>20000</v>
      </c>
      <c r="E94" s="12">
        <v>25000</v>
      </c>
      <c r="F94" s="97">
        <v>12611.05</v>
      </c>
      <c r="G94" s="97">
        <f t="shared" si="4"/>
        <v>0.50444199999999995</v>
      </c>
      <c r="H94" s="97">
        <f t="shared" si="5"/>
        <v>50.444199999999995</v>
      </c>
      <c r="I94" s="97">
        <f t="shared" si="6"/>
        <v>1673.7739730572698</v>
      </c>
    </row>
    <row r="95" spans="1:9" ht="25.5" x14ac:dyDescent="0.25">
      <c r="A95" s="70">
        <v>323590</v>
      </c>
      <c r="B95" s="74" t="s">
        <v>154</v>
      </c>
      <c r="C95" s="59" t="s">
        <v>155</v>
      </c>
      <c r="D95" s="12">
        <v>100000</v>
      </c>
      <c r="E95" s="12">
        <v>95180</v>
      </c>
      <c r="F95" s="97">
        <v>45181.74</v>
      </c>
      <c r="G95" s="97">
        <f t="shared" si="4"/>
        <v>0.47469783567976465</v>
      </c>
      <c r="H95" s="97">
        <f t="shared" si="5"/>
        <v>47.469783567976464</v>
      </c>
      <c r="I95" s="97">
        <f t="shared" si="6"/>
        <v>5996.6474218594458</v>
      </c>
    </row>
    <row r="96" spans="1:9" ht="26.25" customHeight="1" x14ac:dyDescent="0.25">
      <c r="A96" s="70">
        <v>323610</v>
      </c>
      <c r="B96" s="74" t="s">
        <v>21</v>
      </c>
      <c r="C96" s="59" t="s">
        <v>156</v>
      </c>
      <c r="D96" s="12">
        <v>8000</v>
      </c>
      <c r="E96" s="12">
        <v>8000</v>
      </c>
      <c r="F96" s="97">
        <v>0</v>
      </c>
      <c r="G96" s="97">
        <f t="shared" si="4"/>
        <v>0</v>
      </c>
      <c r="H96" s="97">
        <f t="shared" si="5"/>
        <v>0</v>
      </c>
      <c r="I96" s="97">
        <f t="shared" si="6"/>
        <v>0</v>
      </c>
    </row>
    <row r="97" spans="1:9" ht="24" customHeight="1" x14ac:dyDescent="0.25">
      <c r="A97" s="70">
        <v>323690</v>
      </c>
      <c r="B97" s="75" t="s">
        <v>157</v>
      </c>
      <c r="C97" s="144" t="s">
        <v>158</v>
      </c>
      <c r="D97" s="12">
        <v>0</v>
      </c>
      <c r="E97" s="12">
        <v>0</v>
      </c>
      <c r="F97" s="97">
        <v>0</v>
      </c>
      <c r="G97" s="97" t="e">
        <f t="shared" si="4"/>
        <v>#DIV/0!</v>
      </c>
      <c r="H97" s="97" t="e">
        <f t="shared" si="5"/>
        <v>#DIV/0!</v>
      </c>
      <c r="I97" s="97">
        <f t="shared" si="6"/>
        <v>0</v>
      </c>
    </row>
    <row r="98" spans="1:9" ht="21.95" customHeight="1" x14ac:dyDescent="0.25">
      <c r="A98" s="70">
        <v>323710</v>
      </c>
      <c r="B98" s="74" t="s">
        <v>159</v>
      </c>
      <c r="C98" s="59" t="s">
        <v>160</v>
      </c>
      <c r="D98" s="12">
        <v>0</v>
      </c>
      <c r="E98" s="12">
        <v>0</v>
      </c>
      <c r="F98" s="97">
        <v>0</v>
      </c>
      <c r="G98" s="97" t="e">
        <f t="shared" si="4"/>
        <v>#DIV/0!</v>
      </c>
      <c r="H98" s="97" t="e">
        <f t="shared" si="5"/>
        <v>#DIV/0!</v>
      </c>
      <c r="I98" s="97">
        <f t="shared" si="6"/>
        <v>0</v>
      </c>
    </row>
    <row r="99" spans="1:9" ht="21.95" customHeight="1" x14ac:dyDescent="0.25">
      <c r="A99" s="70">
        <v>323720</v>
      </c>
      <c r="B99" s="72" t="s">
        <v>22</v>
      </c>
      <c r="C99" s="95" t="s">
        <v>161</v>
      </c>
      <c r="D99" s="12">
        <v>0</v>
      </c>
      <c r="E99" s="12">
        <v>0</v>
      </c>
      <c r="F99" s="97">
        <v>0</v>
      </c>
      <c r="G99" s="97" t="e">
        <f t="shared" si="4"/>
        <v>#DIV/0!</v>
      </c>
      <c r="H99" s="97" t="e">
        <f t="shared" si="5"/>
        <v>#DIV/0!</v>
      </c>
      <c r="I99" s="97">
        <f t="shared" si="6"/>
        <v>0</v>
      </c>
    </row>
    <row r="100" spans="1:9" ht="24" customHeight="1" x14ac:dyDescent="0.25">
      <c r="A100" s="70">
        <v>323790</v>
      </c>
      <c r="B100" s="74" t="s">
        <v>49</v>
      </c>
      <c r="C100" s="59" t="s">
        <v>162</v>
      </c>
      <c r="D100" s="12">
        <v>2000</v>
      </c>
      <c r="E100" s="12">
        <v>7000</v>
      </c>
      <c r="F100" s="97">
        <v>7172.25</v>
      </c>
      <c r="G100" s="97">
        <f t="shared" si="4"/>
        <v>1.0246071428571428</v>
      </c>
      <c r="H100" s="97">
        <f t="shared" si="5"/>
        <v>102.46071428571429</v>
      </c>
      <c r="I100" s="97">
        <f t="shared" si="6"/>
        <v>951.92116265180164</v>
      </c>
    </row>
    <row r="101" spans="1:9" ht="24" customHeight="1" x14ac:dyDescent="0.25">
      <c r="A101" s="70">
        <v>323890</v>
      </c>
      <c r="B101" s="72" t="s">
        <v>23</v>
      </c>
      <c r="C101" s="95" t="s">
        <v>163</v>
      </c>
      <c r="D101" s="12">
        <v>10000</v>
      </c>
      <c r="E101" s="12">
        <v>10000</v>
      </c>
      <c r="F101" s="97">
        <v>4875</v>
      </c>
      <c r="G101" s="97">
        <f t="shared" si="4"/>
        <v>0.48749999999999999</v>
      </c>
      <c r="H101" s="97">
        <f t="shared" si="5"/>
        <v>48.75</v>
      </c>
      <c r="I101" s="97">
        <f t="shared" si="6"/>
        <v>647.02369102130194</v>
      </c>
    </row>
    <row r="102" spans="1:9" ht="24" customHeight="1" x14ac:dyDescent="0.25">
      <c r="A102" s="70">
        <v>323910</v>
      </c>
      <c r="B102" s="74" t="s">
        <v>24</v>
      </c>
      <c r="C102" s="59" t="s">
        <v>164</v>
      </c>
      <c r="D102" s="12">
        <v>1000</v>
      </c>
      <c r="E102" s="12">
        <v>1200</v>
      </c>
      <c r="F102" s="97">
        <v>1055</v>
      </c>
      <c r="G102" s="97">
        <f t="shared" si="4"/>
        <v>0.87916666666666665</v>
      </c>
      <c r="H102" s="97">
        <f t="shared" si="5"/>
        <v>87.916666666666671</v>
      </c>
      <c r="I102" s="97">
        <f t="shared" si="6"/>
        <v>140.02256287743049</v>
      </c>
    </row>
    <row r="103" spans="1:9" ht="24" customHeight="1" x14ac:dyDescent="0.25">
      <c r="A103" s="70">
        <v>323990</v>
      </c>
      <c r="B103" s="72" t="s">
        <v>165</v>
      </c>
      <c r="C103" s="95" t="s">
        <v>166</v>
      </c>
      <c r="D103" s="12">
        <v>266</v>
      </c>
      <c r="E103" s="12">
        <v>1006</v>
      </c>
      <c r="F103" s="97">
        <v>1000.36</v>
      </c>
      <c r="G103" s="97">
        <f t="shared" si="4"/>
        <v>0.99439363817097415</v>
      </c>
      <c r="H103" s="97">
        <f t="shared" si="5"/>
        <v>99.439363817097416</v>
      </c>
      <c r="I103" s="97">
        <f t="shared" si="6"/>
        <v>132.77058862565531</v>
      </c>
    </row>
    <row r="104" spans="1:9" ht="24" customHeight="1" x14ac:dyDescent="0.25">
      <c r="A104" s="70">
        <v>324120</v>
      </c>
      <c r="B104" s="74" t="s">
        <v>167</v>
      </c>
      <c r="C104" s="59" t="s">
        <v>168</v>
      </c>
      <c r="D104" s="12">
        <v>0</v>
      </c>
      <c r="E104" s="12">
        <v>0</v>
      </c>
      <c r="F104" s="97">
        <v>0</v>
      </c>
      <c r="G104" s="97" t="e">
        <f t="shared" si="4"/>
        <v>#DIV/0!</v>
      </c>
      <c r="H104" s="97" t="e">
        <f t="shared" si="5"/>
        <v>#DIV/0!</v>
      </c>
      <c r="I104" s="97">
        <f t="shared" si="6"/>
        <v>0</v>
      </c>
    </row>
    <row r="105" spans="1:9" ht="24" customHeight="1" x14ac:dyDescent="0.25">
      <c r="A105" s="70">
        <v>329220</v>
      </c>
      <c r="B105" s="75" t="s">
        <v>25</v>
      </c>
      <c r="C105" s="144" t="s">
        <v>169</v>
      </c>
      <c r="D105" s="12">
        <v>0</v>
      </c>
      <c r="E105" s="12">
        <v>0</v>
      </c>
      <c r="F105" s="97">
        <v>0</v>
      </c>
      <c r="G105" s="97" t="e">
        <f t="shared" si="4"/>
        <v>#DIV/0!</v>
      </c>
      <c r="H105" s="97" t="e">
        <f t="shared" si="5"/>
        <v>#DIV/0!</v>
      </c>
      <c r="I105" s="97">
        <f t="shared" si="6"/>
        <v>0</v>
      </c>
    </row>
    <row r="106" spans="1:9" ht="24" customHeight="1" x14ac:dyDescent="0.25">
      <c r="A106" s="70">
        <v>329230</v>
      </c>
      <c r="B106" s="74" t="s">
        <v>26</v>
      </c>
      <c r="C106" s="59" t="s">
        <v>170</v>
      </c>
      <c r="D106" s="12">
        <v>0</v>
      </c>
      <c r="E106" s="12">
        <v>0</v>
      </c>
      <c r="F106" s="97">
        <v>0</v>
      </c>
      <c r="G106" s="97" t="e">
        <f t="shared" si="4"/>
        <v>#DIV/0!</v>
      </c>
      <c r="H106" s="97" t="e">
        <f t="shared" si="5"/>
        <v>#DIV/0!</v>
      </c>
      <c r="I106" s="97">
        <f t="shared" si="6"/>
        <v>0</v>
      </c>
    </row>
    <row r="107" spans="1:9" ht="24" customHeight="1" x14ac:dyDescent="0.25">
      <c r="A107" s="70">
        <v>329310</v>
      </c>
      <c r="B107" s="72" t="s">
        <v>27</v>
      </c>
      <c r="C107" s="95" t="s">
        <v>171</v>
      </c>
      <c r="D107" s="12">
        <v>2600</v>
      </c>
      <c r="E107" s="12">
        <v>730</v>
      </c>
      <c r="F107" s="97">
        <v>729.68</v>
      </c>
      <c r="G107" s="97">
        <f t="shared" si="4"/>
        <v>0.99956164383561641</v>
      </c>
      <c r="H107" s="97">
        <f t="shared" si="5"/>
        <v>99.956164383561642</v>
      </c>
      <c r="I107" s="97">
        <f t="shared" si="6"/>
        <v>96.845178843984328</v>
      </c>
    </row>
    <row r="108" spans="1:9" ht="24" customHeight="1" x14ac:dyDescent="0.25">
      <c r="A108" s="70">
        <v>329410</v>
      </c>
      <c r="B108" s="74" t="s">
        <v>28</v>
      </c>
      <c r="C108" s="59" t="s">
        <v>172</v>
      </c>
      <c r="D108" s="12">
        <v>0</v>
      </c>
      <c r="E108" s="12">
        <v>0</v>
      </c>
      <c r="F108" s="97">
        <v>0</v>
      </c>
      <c r="G108" s="97" t="e">
        <f t="shared" si="4"/>
        <v>#DIV/0!</v>
      </c>
      <c r="H108" s="97" t="e">
        <f t="shared" si="5"/>
        <v>#DIV/0!</v>
      </c>
      <c r="I108" s="97">
        <f t="shared" si="6"/>
        <v>0</v>
      </c>
    </row>
    <row r="109" spans="1:9" ht="24" customHeight="1" x14ac:dyDescent="0.25">
      <c r="A109" s="70">
        <v>329520</v>
      </c>
      <c r="B109" s="72" t="s">
        <v>55</v>
      </c>
      <c r="C109" s="95" t="s">
        <v>173</v>
      </c>
      <c r="D109" s="12">
        <v>100</v>
      </c>
      <c r="E109" s="12">
        <v>0</v>
      </c>
      <c r="F109" s="97"/>
      <c r="G109" s="97" t="e">
        <f t="shared" si="4"/>
        <v>#DIV/0!</v>
      </c>
      <c r="H109" s="97" t="e">
        <f t="shared" si="5"/>
        <v>#DIV/0!</v>
      </c>
      <c r="I109" s="97">
        <f t="shared" si="6"/>
        <v>0</v>
      </c>
    </row>
    <row r="110" spans="1:9" ht="24" customHeight="1" x14ac:dyDescent="0.25">
      <c r="A110" s="70">
        <v>329990</v>
      </c>
      <c r="B110" s="74" t="s">
        <v>29</v>
      </c>
      <c r="C110" s="59" t="s">
        <v>174</v>
      </c>
      <c r="D110" s="12">
        <v>300</v>
      </c>
      <c r="E110" s="12">
        <v>0</v>
      </c>
      <c r="F110" s="97">
        <v>0</v>
      </c>
      <c r="G110" s="97" t="e">
        <f t="shared" si="4"/>
        <v>#DIV/0!</v>
      </c>
      <c r="H110" s="97" t="e">
        <f t="shared" si="5"/>
        <v>#DIV/0!</v>
      </c>
      <c r="I110" s="97">
        <f t="shared" si="6"/>
        <v>0</v>
      </c>
    </row>
    <row r="111" spans="1:9" ht="26.25" customHeight="1" x14ac:dyDescent="0.25">
      <c r="A111" s="70">
        <v>343110</v>
      </c>
      <c r="B111" s="72" t="s">
        <v>44</v>
      </c>
      <c r="C111" s="95" t="s">
        <v>175</v>
      </c>
      <c r="D111" s="12">
        <v>5000</v>
      </c>
      <c r="E111" s="12">
        <v>5000</v>
      </c>
      <c r="F111" s="97">
        <v>2445.92</v>
      </c>
      <c r="G111" s="97">
        <f t="shared" si="4"/>
        <v>0.48918400000000001</v>
      </c>
      <c r="H111" s="97">
        <f t="shared" si="5"/>
        <v>48.918399999999998</v>
      </c>
      <c r="I111" s="97">
        <f t="shared" si="6"/>
        <v>324.62937155750217</v>
      </c>
    </row>
    <row r="112" spans="1:9" ht="24" customHeight="1" x14ac:dyDescent="0.25">
      <c r="A112" s="70">
        <v>343390</v>
      </c>
      <c r="B112" s="74" t="s">
        <v>176</v>
      </c>
      <c r="C112" s="59" t="s">
        <v>177</v>
      </c>
      <c r="D112" s="12">
        <v>100</v>
      </c>
      <c r="E112" s="12">
        <v>0</v>
      </c>
      <c r="F112" s="97">
        <v>0</v>
      </c>
      <c r="G112" s="97" t="e">
        <f t="shared" si="4"/>
        <v>#DIV/0!</v>
      </c>
      <c r="H112" s="97" t="e">
        <f t="shared" si="5"/>
        <v>#DIV/0!</v>
      </c>
      <c r="I112" s="97">
        <f t="shared" si="6"/>
        <v>0</v>
      </c>
    </row>
    <row r="113" spans="1:9" ht="24" customHeight="1" x14ac:dyDescent="0.25">
      <c r="A113" s="70">
        <v>343490</v>
      </c>
      <c r="B113" s="72" t="s">
        <v>56</v>
      </c>
      <c r="C113" s="95" t="s">
        <v>178</v>
      </c>
      <c r="D113" s="12">
        <v>100</v>
      </c>
      <c r="E113" s="12">
        <v>0</v>
      </c>
      <c r="F113" s="97">
        <v>0</v>
      </c>
      <c r="G113" s="97" t="e">
        <f t="shared" si="4"/>
        <v>#DIV/0!</v>
      </c>
      <c r="H113" s="97" t="e">
        <f t="shared" si="5"/>
        <v>#DIV/0!</v>
      </c>
      <c r="I113" s="97">
        <f t="shared" si="6"/>
        <v>0</v>
      </c>
    </row>
    <row r="114" spans="1:9" ht="20.25" customHeight="1" x14ac:dyDescent="0.25">
      <c r="A114" s="70">
        <v>422730</v>
      </c>
      <c r="B114" s="74" t="s">
        <v>30</v>
      </c>
      <c r="C114" s="145" t="s">
        <v>179</v>
      </c>
      <c r="D114" s="12">
        <v>38000</v>
      </c>
      <c r="E114" s="12">
        <v>30000</v>
      </c>
      <c r="F114" s="97">
        <v>10448.64</v>
      </c>
      <c r="G114" s="97">
        <f t="shared" si="4"/>
        <v>0.34828799999999999</v>
      </c>
      <c r="H114" s="97">
        <f t="shared" si="5"/>
        <v>34.828800000000001</v>
      </c>
      <c r="I114" s="97">
        <f t="shared" si="6"/>
        <v>1386.7728449133981</v>
      </c>
    </row>
    <row r="115" spans="1:9" ht="20.25" customHeight="1" x14ac:dyDescent="0.25">
      <c r="A115" s="70">
        <v>42411</v>
      </c>
      <c r="B115" s="74" t="s">
        <v>34</v>
      </c>
      <c r="C115" s="59" t="s">
        <v>180</v>
      </c>
      <c r="D115" s="12">
        <v>2000</v>
      </c>
      <c r="E115" s="12">
        <v>0</v>
      </c>
      <c r="F115" s="97">
        <v>0</v>
      </c>
      <c r="G115" s="97" t="e">
        <f t="shared" si="4"/>
        <v>#DIV/0!</v>
      </c>
      <c r="H115" s="97" t="e">
        <f t="shared" si="5"/>
        <v>#DIV/0!</v>
      </c>
      <c r="I115" s="97">
        <f t="shared" si="6"/>
        <v>0</v>
      </c>
    </row>
    <row r="116" spans="1:9" ht="21" customHeight="1" x14ac:dyDescent="0.25">
      <c r="A116" s="328" t="s">
        <v>181</v>
      </c>
      <c r="B116" s="329"/>
      <c r="C116" s="329"/>
      <c r="D116" s="248">
        <f>D120+D121</f>
        <v>377000</v>
      </c>
      <c r="E116" s="109">
        <f>E120+E121</f>
        <v>303102</v>
      </c>
      <c r="F116" s="109">
        <f>F121+F120</f>
        <v>36862</v>
      </c>
      <c r="G116" s="110">
        <f t="shared" si="4"/>
        <v>0.12161582569564042</v>
      </c>
      <c r="H116" s="110">
        <f t="shared" si="5"/>
        <v>12.161582569564041</v>
      </c>
      <c r="I116" s="109">
        <f t="shared" si="6"/>
        <v>4892.428163779945</v>
      </c>
    </row>
    <row r="117" spans="1:9" ht="21" customHeight="1" x14ac:dyDescent="0.25">
      <c r="A117" s="19">
        <v>42123</v>
      </c>
      <c r="B117" s="15" t="s">
        <v>182</v>
      </c>
      <c r="C117" s="330"/>
      <c r="D117" s="12">
        <v>0</v>
      </c>
      <c r="E117" s="12">
        <v>0</v>
      </c>
      <c r="F117" s="97">
        <v>0</v>
      </c>
      <c r="G117" s="97" t="e">
        <f t="shared" si="4"/>
        <v>#DIV/0!</v>
      </c>
      <c r="H117" s="97" t="e">
        <f t="shared" si="5"/>
        <v>#DIV/0!</v>
      </c>
      <c r="I117" s="97">
        <f t="shared" si="6"/>
        <v>0</v>
      </c>
    </row>
    <row r="118" spans="1:9" ht="21" customHeight="1" x14ac:dyDescent="0.25">
      <c r="A118" s="19">
        <v>32321</v>
      </c>
      <c r="B118" s="15" t="s">
        <v>183</v>
      </c>
      <c r="C118" s="331"/>
      <c r="D118" s="12">
        <v>245000</v>
      </c>
      <c r="E118" s="12">
        <v>149000</v>
      </c>
      <c r="F118" s="97">
        <v>4000</v>
      </c>
      <c r="G118" s="97">
        <f t="shared" ref="G118:G181" si="7">SUM(F118/E118)</f>
        <v>2.6845637583892617E-2</v>
      </c>
      <c r="H118" s="97">
        <f t="shared" ref="H118:H181" si="8">SUM(F118/E118)*100</f>
        <v>2.6845637583892619</v>
      </c>
      <c r="I118" s="97">
        <f t="shared" si="6"/>
        <v>530.89123365850423</v>
      </c>
    </row>
    <row r="119" spans="1:9" ht="21" customHeight="1" x14ac:dyDescent="0.25">
      <c r="A119" s="19">
        <v>42273</v>
      </c>
      <c r="B119" s="15" t="s">
        <v>30</v>
      </c>
      <c r="C119" s="332"/>
      <c r="D119" s="12">
        <v>100000</v>
      </c>
      <c r="E119" s="12">
        <v>120000</v>
      </c>
      <c r="F119" s="97">
        <v>20000</v>
      </c>
      <c r="G119" s="97">
        <f t="shared" si="7"/>
        <v>0.16666666666666666</v>
      </c>
      <c r="H119" s="97">
        <f t="shared" si="8"/>
        <v>16.666666666666664</v>
      </c>
      <c r="I119" s="97">
        <f t="shared" si="6"/>
        <v>2654.4561682925209</v>
      </c>
    </row>
    <row r="120" spans="1:9" ht="21" customHeight="1" x14ac:dyDescent="0.25">
      <c r="A120" s="76"/>
      <c r="B120" s="77" t="s">
        <v>51</v>
      </c>
      <c r="C120" s="146"/>
      <c r="D120" s="100">
        <f>D117+D118+D119</f>
        <v>345000</v>
      </c>
      <c r="E120" s="100">
        <f>SUM(E117:E119)</f>
        <v>269000</v>
      </c>
      <c r="F120" s="100">
        <f>F119+F118+F117</f>
        <v>24000</v>
      </c>
      <c r="G120" s="101">
        <f t="shared" si="7"/>
        <v>8.9219330855018583E-2</v>
      </c>
      <c r="H120" s="101">
        <f t="shared" si="8"/>
        <v>8.921933085501859</v>
      </c>
      <c r="I120" s="100">
        <f t="shared" si="6"/>
        <v>3185.3474019510249</v>
      </c>
    </row>
    <row r="121" spans="1:9" ht="21" customHeight="1" x14ac:dyDescent="0.25">
      <c r="A121" s="20"/>
      <c r="B121" s="7" t="s">
        <v>184</v>
      </c>
      <c r="C121" s="147"/>
      <c r="D121" s="100">
        <f>SUM(D122:D127)</f>
        <v>32000</v>
      </c>
      <c r="E121" s="100">
        <f>SUM(E122:E127)</f>
        <v>34102</v>
      </c>
      <c r="F121" s="100">
        <f>F122+F123+F124+F125+F126+F127</f>
        <v>12862</v>
      </c>
      <c r="G121" s="101">
        <f t="shared" si="7"/>
        <v>0.37716262975778547</v>
      </c>
      <c r="H121" s="101">
        <f t="shared" si="8"/>
        <v>37.716262975778548</v>
      </c>
      <c r="I121" s="100">
        <f t="shared" si="6"/>
        <v>1707.0807618289202</v>
      </c>
    </row>
    <row r="122" spans="1:9" ht="28.5" customHeight="1" x14ac:dyDescent="0.25">
      <c r="A122" s="78" t="s">
        <v>57</v>
      </c>
      <c r="B122" s="16" t="s">
        <v>185</v>
      </c>
      <c r="C122" s="330"/>
      <c r="D122" s="12">
        <v>17400</v>
      </c>
      <c r="E122" s="12">
        <v>15000</v>
      </c>
      <c r="F122" s="97">
        <v>0</v>
      </c>
      <c r="G122" s="97">
        <f t="shared" si="7"/>
        <v>0</v>
      </c>
      <c r="H122" s="97">
        <f t="shared" si="8"/>
        <v>0</v>
      </c>
      <c r="I122" s="97">
        <f t="shared" si="6"/>
        <v>0</v>
      </c>
    </row>
    <row r="123" spans="1:9" ht="21" customHeight="1" x14ac:dyDescent="0.25">
      <c r="A123" s="79">
        <v>32119</v>
      </c>
      <c r="B123" s="14" t="s">
        <v>295</v>
      </c>
      <c r="C123" s="331"/>
      <c r="D123" s="12">
        <v>5000</v>
      </c>
      <c r="E123" s="12">
        <v>5262</v>
      </c>
      <c r="F123" s="97">
        <v>5262</v>
      </c>
      <c r="G123" s="97">
        <f t="shared" si="7"/>
        <v>1</v>
      </c>
      <c r="H123" s="97">
        <f t="shared" si="8"/>
        <v>100</v>
      </c>
      <c r="I123" s="97">
        <f t="shared" si="6"/>
        <v>698.38741787776223</v>
      </c>
    </row>
    <row r="124" spans="1:9" ht="21" customHeight="1" x14ac:dyDescent="0.25">
      <c r="A124" s="79">
        <v>321211</v>
      </c>
      <c r="B124" s="14" t="s">
        <v>186</v>
      </c>
      <c r="C124" s="331"/>
      <c r="D124" s="12">
        <v>0</v>
      </c>
      <c r="E124" s="12">
        <v>2400</v>
      </c>
      <c r="F124" s="97">
        <v>0</v>
      </c>
      <c r="G124" s="97">
        <f t="shared" si="7"/>
        <v>0</v>
      </c>
      <c r="H124" s="97">
        <f t="shared" si="8"/>
        <v>0</v>
      </c>
      <c r="I124" s="97">
        <f t="shared" si="6"/>
        <v>0</v>
      </c>
    </row>
    <row r="125" spans="1:9" ht="21" customHeight="1" x14ac:dyDescent="0.25">
      <c r="A125" s="79">
        <v>322190</v>
      </c>
      <c r="B125" s="14" t="s">
        <v>187</v>
      </c>
      <c r="C125" s="331"/>
      <c r="D125" s="12">
        <v>0</v>
      </c>
      <c r="E125" s="12">
        <v>760</v>
      </c>
      <c r="F125" s="97">
        <v>760</v>
      </c>
      <c r="G125" s="97">
        <f t="shared" si="7"/>
        <v>1</v>
      </c>
      <c r="H125" s="97">
        <f t="shared" si="8"/>
        <v>100</v>
      </c>
      <c r="I125" s="97">
        <f t="shared" si="6"/>
        <v>100.8693343951158</v>
      </c>
    </row>
    <row r="126" spans="1:9" ht="24" customHeight="1" x14ac:dyDescent="0.25">
      <c r="A126" s="80">
        <v>32919</v>
      </c>
      <c r="B126" s="6" t="s">
        <v>188</v>
      </c>
      <c r="C126" s="331"/>
      <c r="D126" s="12">
        <v>9600</v>
      </c>
      <c r="E126" s="12">
        <v>9600</v>
      </c>
      <c r="F126" s="97">
        <v>5760</v>
      </c>
      <c r="G126" s="97">
        <f t="shared" si="7"/>
        <v>0.6</v>
      </c>
      <c r="H126" s="97">
        <f t="shared" si="8"/>
        <v>60</v>
      </c>
      <c r="I126" s="97">
        <f t="shared" si="6"/>
        <v>764.48337646824598</v>
      </c>
    </row>
    <row r="127" spans="1:9" ht="24" customHeight="1" x14ac:dyDescent="0.25">
      <c r="A127" s="70">
        <v>329310</v>
      </c>
      <c r="B127" s="72" t="s">
        <v>27</v>
      </c>
      <c r="C127" s="332"/>
      <c r="D127" s="12">
        <v>0</v>
      </c>
      <c r="E127" s="12">
        <v>1080</v>
      </c>
      <c r="F127" s="97">
        <v>1080</v>
      </c>
      <c r="G127" s="97">
        <f t="shared" si="7"/>
        <v>1</v>
      </c>
      <c r="H127" s="97">
        <f t="shared" si="8"/>
        <v>100</v>
      </c>
      <c r="I127" s="97">
        <f t="shared" si="6"/>
        <v>143.34063308779614</v>
      </c>
    </row>
    <row r="128" spans="1:9" ht="24" customHeight="1" x14ac:dyDescent="0.25">
      <c r="B128" s="1"/>
      <c r="C128" s="148"/>
      <c r="D128" s="148"/>
      <c r="E128" s="21"/>
      <c r="G128" s="22"/>
      <c r="H128" s="22"/>
    </row>
    <row r="129" spans="1:9" ht="20.25" customHeight="1" x14ac:dyDescent="0.25">
      <c r="B129" s="1"/>
      <c r="C129" s="148"/>
      <c r="D129" s="148"/>
      <c r="E129" s="21"/>
      <c r="G129" s="22"/>
      <c r="H129" s="22"/>
    </row>
    <row r="130" spans="1:9" ht="15.75" customHeight="1" x14ac:dyDescent="0.25">
      <c r="A130" s="289" t="s">
        <v>65</v>
      </c>
      <c r="B130" s="291" t="s">
        <v>0</v>
      </c>
      <c r="C130" s="293" t="s">
        <v>66</v>
      </c>
      <c r="D130" s="187" t="s">
        <v>323</v>
      </c>
      <c r="E130" s="23" t="s">
        <v>67</v>
      </c>
      <c r="F130" s="299" t="s">
        <v>376</v>
      </c>
      <c r="G130" s="312" t="s">
        <v>52</v>
      </c>
      <c r="H130" s="185" t="s">
        <v>48</v>
      </c>
      <c r="I130" s="323" t="s">
        <v>378</v>
      </c>
    </row>
    <row r="131" spans="1:9" ht="19.5" customHeight="1" x14ac:dyDescent="0.25">
      <c r="A131" s="290"/>
      <c r="B131" s="292"/>
      <c r="C131" s="294"/>
      <c r="D131" s="188" t="s">
        <v>324</v>
      </c>
      <c r="E131" s="96" t="s">
        <v>325</v>
      </c>
      <c r="F131" s="300"/>
      <c r="G131" s="313"/>
      <c r="H131" s="186" t="s">
        <v>50</v>
      </c>
      <c r="I131" s="323"/>
    </row>
    <row r="132" spans="1:9" ht="23.25" customHeight="1" x14ac:dyDescent="0.25">
      <c r="A132" s="314" t="s">
        <v>189</v>
      </c>
      <c r="B132" s="315"/>
      <c r="C132" s="140" t="s">
        <v>68</v>
      </c>
      <c r="D132" s="111">
        <f>D136+D145+D174+D182+D195+D214</f>
        <v>7815190</v>
      </c>
      <c r="E132" s="111">
        <f>E136+E145+E174+E182+E195+E214</f>
        <v>8162612.25</v>
      </c>
      <c r="F132" s="111">
        <f>F136+F145+F174+F182+F195+F214</f>
        <v>3994176.8400000003</v>
      </c>
      <c r="G132" s="112">
        <f t="shared" si="7"/>
        <v>0.4893258086588641</v>
      </c>
      <c r="H132" s="105">
        <f t="shared" si="8"/>
        <v>48.932580865886408</v>
      </c>
      <c r="I132" s="258">
        <f>F132/7.5345</f>
        <v>530118.36750945647</v>
      </c>
    </row>
    <row r="133" spans="1:9" ht="15" customHeight="1" x14ac:dyDescent="0.25">
      <c r="A133" s="302" t="s">
        <v>127</v>
      </c>
      <c r="B133" s="303"/>
      <c r="C133" s="303"/>
      <c r="D133" s="316"/>
      <c r="E133" s="316"/>
      <c r="F133" s="316"/>
      <c r="G133" s="98"/>
      <c r="H133" s="98"/>
      <c r="I133" s="98"/>
    </row>
    <row r="134" spans="1:9" ht="15" customHeight="1" x14ac:dyDescent="0.25">
      <c r="A134" s="81" t="s">
        <v>84</v>
      </c>
      <c r="B134" s="317">
        <v>1023115</v>
      </c>
      <c r="C134" s="317"/>
      <c r="D134" s="317"/>
      <c r="E134" s="317"/>
      <c r="F134" s="317"/>
      <c r="G134" s="99"/>
      <c r="H134" s="99"/>
      <c r="I134" s="99"/>
    </row>
    <row r="135" spans="1:9" ht="15" customHeight="1" x14ac:dyDescent="0.25">
      <c r="A135" s="123" t="s">
        <v>126</v>
      </c>
      <c r="B135" s="318" t="s">
        <v>190</v>
      </c>
      <c r="C135" s="318"/>
      <c r="D135" s="319"/>
      <c r="E135" s="319"/>
      <c r="F135" s="319"/>
      <c r="G135" s="221"/>
      <c r="H135" s="221"/>
      <c r="I135" s="221"/>
    </row>
    <row r="136" spans="1:9" ht="16.5" customHeight="1" x14ac:dyDescent="0.25">
      <c r="A136" s="122" t="s">
        <v>87</v>
      </c>
      <c r="B136" s="82" t="s">
        <v>4</v>
      </c>
      <c r="C136" s="142" t="s">
        <v>88</v>
      </c>
      <c r="D136" s="249">
        <f>SUM(D137:D144)</f>
        <v>19000</v>
      </c>
      <c r="E136" s="100">
        <f>SUM(E137:E144)</f>
        <v>18430</v>
      </c>
      <c r="F136" s="100">
        <f>F137+F139+F140+F142+F143+F144</f>
        <v>2318.09</v>
      </c>
      <c r="G136" s="101">
        <f t="shared" si="7"/>
        <v>0.12577807921866524</v>
      </c>
      <c r="H136" s="101">
        <f t="shared" si="8"/>
        <v>12.577807921866524</v>
      </c>
      <c r="I136" s="259">
        <f>F136/7.5345</f>
        <v>307.66341495786054</v>
      </c>
    </row>
    <row r="137" spans="1:9" ht="21" customHeight="1" x14ac:dyDescent="0.25">
      <c r="A137" s="19">
        <v>322110</v>
      </c>
      <c r="B137" s="16" t="s">
        <v>11</v>
      </c>
      <c r="C137" s="149" t="s">
        <v>296</v>
      </c>
      <c r="D137" s="12">
        <v>2000</v>
      </c>
      <c r="E137" s="12">
        <v>0</v>
      </c>
      <c r="F137" s="97">
        <v>0</v>
      </c>
      <c r="G137" s="97" t="e">
        <f t="shared" si="7"/>
        <v>#DIV/0!</v>
      </c>
      <c r="H137" s="250" t="e">
        <f t="shared" si="8"/>
        <v>#DIV/0!</v>
      </c>
      <c r="I137" s="97">
        <f>F137/7.5345</f>
        <v>0</v>
      </c>
    </row>
    <row r="138" spans="1:9" ht="21" customHeight="1" x14ac:dyDescent="0.25">
      <c r="A138" s="19">
        <v>32222</v>
      </c>
      <c r="B138" s="15" t="s">
        <v>297</v>
      </c>
      <c r="C138" s="150" t="s">
        <v>298</v>
      </c>
      <c r="D138" s="12">
        <v>3000</v>
      </c>
      <c r="E138" s="12">
        <v>3000</v>
      </c>
      <c r="F138" s="97">
        <v>0</v>
      </c>
      <c r="G138" s="97">
        <f>SUM(F138/E138)</f>
        <v>0</v>
      </c>
      <c r="H138" s="250">
        <f t="shared" si="8"/>
        <v>0</v>
      </c>
      <c r="I138" s="97">
        <f t="shared" ref="I138:I195" si="9">F138/7.5345</f>
        <v>0</v>
      </c>
    </row>
    <row r="139" spans="1:9" ht="21" customHeight="1" x14ac:dyDescent="0.25">
      <c r="A139" s="19">
        <v>32244</v>
      </c>
      <c r="B139" s="15" t="s">
        <v>191</v>
      </c>
      <c r="C139" s="150" t="s">
        <v>192</v>
      </c>
      <c r="D139" s="12">
        <v>1500</v>
      </c>
      <c r="E139" s="12">
        <v>0</v>
      </c>
      <c r="F139" s="97">
        <v>0</v>
      </c>
      <c r="G139" s="97" t="e">
        <f>SUM(F139/E139)</f>
        <v>#DIV/0!</v>
      </c>
      <c r="H139" s="250" t="e">
        <f t="shared" si="8"/>
        <v>#DIV/0!</v>
      </c>
      <c r="I139" s="97">
        <f t="shared" si="9"/>
        <v>0</v>
      </c>
    </row>
    <row r="140" spans="1:9" ht="21" customHeight="1" x14ac:dyDescent="0.25">
      <c r="A140" s="19">
        <v>32251</v>
      </c>
      <c r="B140" s="15" t="s">
        <v>15</v>
      </c>
      <c r="C140" s="150" t="s">
        <v>193</v>
      </c>
      <c r="D140" s="12">
        <v>3000</v>
      </c>
      <c r="E140" s="12">
        <v>3000</v>
      </c>
      <c r="F140" s="97">
        <v>2130.71</v>
      </c>
      <c r="G140" s="97">
        <f t="shared" si="7"/>
        <v>0.71023666666666663</v>
      </c>
      <c r="H140" s="250">
        <f t="shared" si="8"/>
        <v>71.023666666666657</v>
      </c>
      <c r="I140" s="97">
        <f t="shared" si="9"/>
        <v>282.79381511712785</v>
      </c>
    </row>
    <row r="141" spans="1:9" ht="21" customHeight="1" x14ac:dyDescent="0.25">
      <c r="A141" s="19">
        <v>32319</v>
      </c>
      <c r="B141" s="15" t="s">
        <v>19</v>
      </c>
      <c r="C141" s="150" t="s">
        <v>299</v>
      </c>
      <c r="D141" s="12">
        <v>500</v>
      </c>
      <c r="E141" s="12">
        <v>430</v>
      </c>
      <c r="F141" s="97">
        <v>0</v>
      </c>
      <c r="G141" s="97">
        <f t="shared" si="7"/>
        <v>0</v>
      </c>
      <c r="H141" s="250">
        <f t="shared" si="8"/>
        <v>0</v>
      </c>
      <c r="I141" s="97">
        <f t="shared" si="9"/>
        <v>0</v>
      </c>
    </row>
    <row r="142" spans="1:9" ht="21" customHeight="1" x14ac:dyDescent="0.25">
      <c r="A142" s="19">
        <v>329990</v>
      </c>
      <c r="B142" s="15" t="s">
        <v>194</v>
      </c>
      <c r="C142" s="150" t="s">
        <v>195</v>
      </c>
      <c r="D142" s="12">
        <v>4000</v>
      </c>
      <c r="E142" s="12">
        <v>4000</v>
      </c>
      <c r="F142" s="97">
        <v>187.38</v>
      </c>
      <c r="G142" s="97">
        <f t="shared" si="7"/>
        <v>4.6844999999999998E-2</v>
      </c>
      <c r="H142" s="250">
        <f t="shared" si="8"/>
        <v>4.6844999999999999</v>
      </c>
      <c r="I142" s="97">
        <f t="shared" si="9"/>
        <v>24.869599840732629</v>
      </c>
    </row>
    <row r="143" spans="1:9" ht="21" customHeight="1" x14ac:dyDescent="0.25">
      <c r="A143" s="19">
        <v>42273</v>
      </c>
      <c r="B143" s="15" t="s">
        <v>30</v>
      </c>
      <c r="C143" s="150" t="s">
        <v>196</v>
      </c>
      <c r="D143" s="12">
        <v>5000</v>
      </c>
      <c r="E143" s="12">
        <v>8000</v>
      </c>
      <c r="F143" s="97">
        <v>0</v>
      </c>
      <c r="G143" s="97">
        <f t="shared" si="7"/>
        <v>0</v>
      </c>
      <c r="H143" s="250">
        <f t="shared" si="8"/>
        <v>0</v>
      </c>
      <c r="I143" s="97">
        <f t="shared" si="9"/>
        <v>0</v>
      </c>
    </row>
    <row r="144" spans="1:9" ht="21" customHeight="1" x14ac:dyDescent="0.25">
      <c r="A144" s="19">
        <v>922213</v>
      </c>
      <c r="B144" s="15" t="s">
        <v>197</v>
      </c>
      <c r="C144" s="150" t="s">
        <v>198</v>
      </c>
      <c r="D144" s="12">
        <v>0</v>
      </c>
      <c r="E144" s="12">
        <v>0</v>
      </c>
      <c r="F144" s="97">
        <v>0</v>
      </c>
      <c r="G144" s="97" t="e">
        <f t="shared" si="7"/>
        <v>#DIV/0!</v>
      </c>
      <c r="H144" s="250" t="e">
        <f t="shared" si="8"/>
        <v>#DIV/0!</v>
      </c>
      <c r="I144" s="97">
        <f t="shared" si="9"/>
        <v>0</v>
      </c>
    </row>
    <row r="145" spans="1:9" ht="13.5" customHeight="1" x14ac:dyDescent="0.25">
      <c r="A145" s="56" t="s">
        <v>96</v>
      </c>
      <c r="B145" s="84" t="s">
        <v>199</v>
      </c>
      <c r="C145" s="151"/>
      <c r="D145" s="249">
        <f>SUM(D146:D173)</f>
        <v>158000</v>
      </c>
      <c r="E145" s="100">
        <f>SUM(E146:E173)</f>
        <v>162000</v>
      </c>
      <c r="F145" s="100">
        <f>SUM(F146:F173)</f>
        <v>14985.03</v>
      </c>
      <c r="G145" s="101">
        <f t="shared" si="7"/>
        <v>9.2500185185185185E-2</v>
      </c>
      <c r="H145" s="251">
        <f t="shared" si="8"/>
        <v>9.2500185185185178</v>
      </c>
      <c r="I145" s="100">
        <f t="shared" si="9"/>
        <v>1988.8552657774239</v>
      </c>
    </row>
    <row r="146" spans="1:9" ht="20.25" customHeight="1" x14ac:dyDescent="0.25">
      <c r="A146" s="19">
        <v>321190</v>
      </c>
      <c r="B146" s="15" t="s">
        <v>32</v>
      </c>
      <c r="C146" s="51" t="s">
        <v>200</v>
      </c>
      <c r="D146" s="12">
        <v>5000</v>
      </c>
      <c r="E146" s="12">
        <v>5000</v>
      </c>
      <c r="F146" s="97">
        <v>0</v>
      </c>
      <c r="G146" s="97">
        <f t="shared" si="7"/>
        <v>0</v>
      </c>
      <c r="H146" s="250">
        <f t="shared" si="8"/>
        <v>0</v>
      </c>
      <c r="I146" s="97">
        <f t="shared" si="9"/>
        <v>0</v>
      </c>
    </row>
    <row r="147" spans="1:9" ht="18" customHeight="1" x14ac:dyDescent="0.25">
      <c r="A147" s="19">
        <v>31212</v>
      </c>
      <c r="B147" s="15" t="s">
        <v>392</v>
      </c>
      <c r="C147" s="51" t="s">
        <v>393</v>
      </c>
      <c r="D147" s="12">
        <v>1000</v>
      </c>
      <c r="E147" s="12">
        <v>2500</v>
      </c>
      <c r="F147" s="97">
        <v>750</v>
      </c>
      <c r="G147" s="97">
        <f t="shared" si="7"/>
        <v>0.3</v>
      </c>
      <c r="H147" s="250">
        <f t="shared" si="8"/>
        <v>30</v>
      </c>
      <c r="I147" s="97">
        <f t="shared" si="9"/>
        <v>99.54210631096953</v>
      </c>
    </row>
    <row r="148" spans="1:9" ht="15.75" customHeight="1" x14ac:dyDescent="0.25">
      <c r="A148" s="19">
        <v>32211</v>
      </c>
      <c r="B148" s="15" t="s">
        <v>11</v>
      </c>
      <c r="C148" s="150" t="s">
        <v>201</v>
      </c>
      <c r="D148" s="12">
        <v>5000</v>
      </c>
      <c r="E148" s="12">
        <v>5000</v>
      </c>
      <c r="F148" s="97">
        <v>0</v>
      </c>
      <c r="G148" s="97">
        <f t="shared" si="7"/>
        <v>0</v>
      </c>
      <c r="H148" s="250">
        <f t="shared" si="8"/>
        <v>0</v>
      </c>
      <c r="I148" s="97">
        <f t="shared" si="9"/>
        <v>0</v>
      </c>
    </row>
    <row r="149" spans="1:9" ht="14.25" customHeight="1" x14ac:dyDescent="0.25">
      <c r="A149" s="19">
        <v>32212</v>
      </c>
      <c r="B149" s="15" t="s">
        <v>202</v>
      </c>
      <c r="C149" s="149" t="s">
        <v>203</v>
      </c>
      <c r="D149" s="12">
        <v>0</v>
      </c>
      <c r="E149" s="12">
        <v>0</v>
      </c>
      <c r="F149" s="97">
        <v>0</v>
      </c>
      <c r="G149" s="97" t="e">
        <f t="shared" si="7"/>
        <v>#DIV/0!</v>
      </c>
      <c r="H149" s="250" t="e">
        <f t="shared" si="8"/>
        <v>#DIV/0!</v>
      </c>
      <c r="I149" s="97">
        <f t="shared" si="9"/>
        <v>0</v>
      </c>
    </row>
    <row r="150" spans="1:9" ht="15.75" customHeight="1" x14ac:dyDescent="0.25">
      <c r="A150" s="19">
        <v>322290</v>
      </c>
      <c r="B150" s="15" t="s">
        <v>204</v>
      </c>
      <c r="C150" s="149" t="s">
        <v>205</v>
      </c>
      <c r="D150" s="12">
        <v>15000</v>
      </c>
      <c r="E150" s="12">
        <v>15500</v>
      </c>
      <c r="F150" s="97">
        <v>531.09</v>
      </c>
      <c r="G150" s="97">
        <f t="shared" si="7"/>
        <v>3.4263870967741937E-2</v>
      </c>
      <c r="H150" s="250">
        <f t="shared" si="8"/>
        <v>3.4263870967741936</v>
      </c>
      <c r="I150" s="97">
        <f t="shared" si="9"/>
        <v>70.487756320923751</v>
      </c>
    </row>
    <row r="151" spans="1:9" ht="16.5" customHeight="1" x14ac:dyDescent="0.25">
      <c r="A151" s="19">
        <v>322510</v>
      </c>
      <c r="B151" s="15" t="s">
        <v>206</v>
      </c>
      <c r="C151" s="149" t="s">
        <v>207</v>
      </c>
      <c r="D151" s="12">
        <v>7500</v>
      </c>
      <c r="E151" s="12">
        <v>7500</v>
      </c>
      <c r="F151" s="97">
        <v>0</v>
      </c>
      <c r="G151" s="97">
        <f t="shared" si="7"/>
        <v>0</v>
      </c>
      <c r="H151" s="250">
        <f t="shared" si="8"/>
        <v>0</v>
      </c>
      <c r="I151" s="97">
        <f t="shared" si="9"/>
        <v>0</v>
      </c>
    </row>
    <row r="152" spans="1:9" ht="15.75" customHeight="1" x14ac:dyDescent="0.25">
      <c r="A152" s="19">
        <v>323110</v>
      </c>
      <c r="B152" s="16" t="s">
        <v>18</v>
      </c>
      <c r="C152" s="152" t="s">
        <v>208</v>
      </c>
      <c r="D152" s="12">
        <v>500</v>
      </c>
      <c r="E152" s="12">
        <v>500</v>
      </c>
      <c r="F152" s="97">
        <v>0</v>
      </c>
      <c r="G152" s="97">
        <f t="shared" si="7"/>
        <v>0</v>
      </c>
      <c r="H152" s="250">
        <f t="shared" si="8"/>
        <v>0</v>
      </c>
      <c r="I152" s="97">
        <f t="shared" si="9"/>
        <v>0</v>
      </c>
    </row>
    <row r="153" spans="1:9" ht="13.5" customHeight="1" x14ac:dyDescent="0.25">
      <c r="A153" s="19">
        <v>323190</v>
      </c>
      <c r="B153" s="15" t="s">
        <v>19</v>
      </c>
      <c r="C153" s="152" t="s">
        <v>300</v>
      </c>
      <c r="D153" s="12">
        <v>500</v>
      </c>
      <c r="E153" s="12">
        <v>500</v>
      </c>
      <c r="F153" s="97">
        <v>0</v>
      </c>
      <c r="G153" s="97">
        <f t="shared" si="7"/>
        <v>0</v>
      </c>
      <c r="H153" s="250">
        <f t="shared" si="8"/>
        <v>0</v>
      </c>
      <c r="I153" s="97">
        <f t="shared" si="9"/>
        <v>0</v>
      </c>
    </row>
    <row r="154" spans="1:9" ht="15" customHeight="1" x14ac:dyDescent="0.25">
      <c r="A154" s="19">
        <v>323130</v>
      </c>
      <c r="B154" s="15" t="s">
        <v>209</v>
      </c>
      <c r="C154" s="149" t="s">
        <v>210</v>
      </c>
      <c r="D154" s="12">
        <v>200</v>
      </c>
      <c r="E154" s="12">
        <v>200</v>
      </c>
      <c r="F154" s="97">
        <v>0</v>
      </c>
      <c r="G154" s="97">
        <f t="shared" si="7"/>
        <v>0</v>
      </c>
      <c r="H154" s="250">
        <f t="shared" si="8"/>
        <v>0</v>
      </c>
      <c r="I154" s="97">
        <f t="shared" si="9"/>
        <v>0</v>
      </c>
    </row>
    <row r="155" spans="1:9" ht="16.5" customHeight="1" x14ac:dyDescent="0.25">
      <c r="A155" s="19">
        <v>323290</v>
      </c>
      <c r="B155" s="15" t="s">
        <v>211</v>
      </c>
      <c r="C155" s="149" t="s">
        <v>212</v>
      </c>
      <c r="D155" s="12">
        <v>15000</v>
      </c>
      <c r="E155" s="12">
        <v>15000</v>
      </c>
      <c r="F155" s="97">
        <v>6650</v>
      </c>
      <c r="G155" s="97">
        <f t="shared" si="7"/>
        <v>0.44333333333333336</v>
      </c>
      <c r="H155" s="250">
        <f t="shared" si="8"/>
        <v>44.333333333333336</v>
      </c>
      <c r="I155" s="97">
        <f t="shared" si="9"/>
        <v>882.60667595726318</v>
      </c>
    </row>
    <row r="156" spans="1:9" ht="15.75" customHeight="1" x14ac:dyDescent="0.25">
      <c r="A156" s="19">
        <v>323390</v>
      </c>
      <c r="B156" s="15" t="s">
        <v>20</v>
      </c>
      <c r="C156" s="149" t="s">
        <v>213</v>
      </c>
      <c r="D156" s="12">
        <v>1300</v>
      </c>
      <c r="E156" s="12">
        <v>1300</v>
      </c>
      <c r="F156" s="97">
        <v>0</v>
      </c>
      <c r="G156" s="97">
        <f t="shared" si="7"/>
        <v>0</v>
      </c>
      <c r="H156" s="250">
        <f t="shared" si="8"/>
        <v>0</v>
      </c>
      <c r="I156" s="97">
        <f t="shared" si="9"/>
        <v>0</v>
      </c>
    </row>
    <row r="157" spans="1:9" ht="21" customHeight="1" x14ac:dyDescent="0.25">
      <c r="A157" s="19">
        <v>323720</v>
      </c>
      <c r="B157" s="15" t="s">
        <v>22</v>
      </c>
      <c r="C157" s="149" t="s">
        <v>214</v>
      </c>
      <c r="D157" s="12">
        <v>71000</v>
      </c>
      <c r="E157" s="12">
        <v>71000</v>
      </c>
      <c r="F157" s="97">
        <v>0</v>
      </c>
      <c r="G157" s="97">
        <f t="shared" si="7"/>
        <v>0</v>
      </c>
      <c r="H157" s="250">
        <f t="shared" si="8"/>
        <v>0</v>
      </c>
      <c r="I157" s="97">
        <f t="shared" si="9"/>
        <v>0</v>
      </c>
    </row>
    <row r="158" spans="1:9" ht="21" customHeight="1" x14ac:dyDescent="0.25">
      <c r="A158" s="19">
        <v>323730</v>
      </c>
      <c r="B158" s="15" t="s">
        <v>394</v>
      </c>
      <c r="C158" s="149" t="s">
        <v>395</v>
      </c>
      <c r="D158" s="12">
        <v>0</v>
      </c>
      <c r="E158" s="12">
        <v>3500</v>
      </c>
      <c r="F158" s="97">
        <v>2257.1</v>
      </c>
      <c r="G158" s="97">
        <f t="shared" si="7"/>
        <v>0.64488571428571428</v>
      </c>
      <c r="H158" s="250">
        <f t="shared" si="8"/>
        <v>64.488571428571433</v>
      </c>
      <c r="I158" s="97">
        <f t="shared" si="9"/>
        <v>299.56865087265243</v>
      </c>
    </row>
    <row r="159" spans="1:9" ht="21" customHeight="1" x14ac:dyDescent="0.25">
      <c r="A159" s="19">
        <v>323910</v>
      </c>
      <c r="B159" s="15" t="s">
        <v>24</v>
      </c>
      <c r="C159" s="149" t="s">
        <v>215</v>
      </c>
      <c r="D159" s="12">
        <v>2000</v>
      </c>
      <c r="E159" s="12">
        <v>2000</v>
      </c>
      <c r="F159" s="97">
        <v>250</v>
      </c>
      <c r="G159" s="97">
        <f t="shared" si="7"/>
        <v>0.125</v>
      </c>
      <c r="H159" s="250">
        <f t="shared" si="8"/>
        <v>12.5</v>
      </c>
      <c r="I159" s="97">
        <f t="shared" si="9"/>
        <v>33.180702103656515</v>
      </c>
    </row>
    <row r="160" spans="1:9" ht="21" customHeight="1" x14ac:dyDescent="0.25">
      <c r="A160" s="19">
        <v>32394</v>
      </c>
      <c r="B160" s="15" t="s">
        <v>216</v>
      </c>
      <c r="C160" s="149" t="s">
        <v>217</v>
      </c>
      <c r="D160" s="12">
        <v>0</v>
      </c>
      <c r="E160" s="12">
        <v>0</v>
      </c>
      <c r="F160" s="97">
        <v>0</v>
      </c>
      <c r="G160" s="97" t="e">
        <f t="shared" si="7"/>
        <v>#DIV/0!</v>
      </c>
      <c r="H160" s="250" t="e">
        <f t="shared" si="8"/>
        <v>#DIV/0!</v>
      </c>
      <c r="I160" s="97">
        <f t="shared" si="9"/>
        <v>0</v>
      </c>
    </row>
    <row r="161" spans="1:9" ht="21" customHeight="1" x14ac:dyDescent="0.25">
      <c r="A161" s="19">
        <v>32412</v>
      </c>
      <c r="B161" s="24" t="s">
        <v>218</v>
      </c>
      <c r="C161" s="149" t="s">
        <v>219</v>
      </c>
      <c r="D161" s="12">
        <v>0</v>
      </c>
      <c r="E161" s="12">
        <v>0</v>
      </c>
      <c r="F161" s="97">
        <v>0</v>
      </c>
      <c r="G161" s="97" t="e">
        <f t="shared" si="7"/>
        <v>#DIV/0!</v>
      </c>
      <c r="H161" s="250" t="e">
        <f t="shared" si="8"/>
        <v>#DIV/0!</v>
      </c>
      <c r="I161" s="97">
        <f t="shared" si="9"/>
        <v>0</v>
      </c>
    </row>
    <row r="162" spans="1:9" ht="15.75" customHeight="1" x14ac:dyDescent="0.25">
      <c r="A162" s="19">
        <v>32921</v>
      </c>
      <c r="B162" s="15" t="s">
        <v>220</v>
      </c>
      <c r="C162" s="149" t="s">
        <v>221</v>
      </c>
      <c r="D162" s="12">
        <v>0</v>
      </c>
      <c r="E162" s="12">
        <v>0</v>
      </c>
      <c r="F162" s="97">
        <v>0</v>
      </c>
      <c r="G162" s="97" t="e">
        <f t="shared" si="7"/>
        <v>#DIV/0!</v>
      </c>
      <c r="H162" s="250" t="e">
        <f t="shared" si="8"/>
        <v>#DIV/0!</v>
      </c>
      <c r="I162" s="97">
        <f t="shared" si="9"/>
        <v>0</v>
      </c>
    </row>
    <row r="163" spans="1:9" ht="22.5" customHeight="1" x14ac:dyDescent="0.25">
      <c r="A163" s="19">
        <v>32922</v>
      </c>
      <c r="B163" s="15" t="s">
        <v>25</v>
      </c>
      <c r="C163" s="220" t="s">
        <v>222</v>
      </c>
      <c r="D163" s="12">
        <v>0</v>
      </c>
      <c r="E163" s="12">
        <v>0</v>
      </c>
      <c r="F163" s="97">
        <v>0</v>
      </c>
      <c r="G163" s="97" t="e">
        <f t="shared" si="7"/>
        <v>#DIV/0!</v>
      </c>
      <c r="H163" s="250" t="e">
        <f t="shared" si="8"/>
        <v>#DIV/0!</v>
      </c>
      <c r="I163" s="97">
        <f t="shared" si="9"/>
        <v>0</v>
      </c>
    </row>
    <row r="164" spans="1:9" ht="24" customHeight="1" x14ac:dyDescent="0.25">
      <c r="A164" s="19">
        <v>329310</v>
      </c>
      <c r="B164" s="15" t="s">
        <v>27</v>
      </c>
      <c r="C164" s="220" t="s">
        <v>223</v>
      </c>
      <c r="D164" s="12">
        <v>1200</v>
      </c>
      <c r="E164" s="12">
        <v>1200</v>
      </c>
      <c r="F164" s="97">
        <v>0</v>
      </c>
      <c r="G164" s="97">
        <f t="shared" si="7"/>
        <v>0</v>
      </c>
      <c r="H164" s="250">
        <f t="shared" si="8"/>
        <v>0</v>
      </c>
      <c r="I164" s="97">
        <f t="shared" si="9"/>
        <v>0</v>
      </c>
    </row>
    <row r="165" spans="1:9" ht="18" customHeight="1" x14ac:dyDescent="0.25">
      <c r="A165" s="19">
        <v>32959</v>
      </c>
      <c r="B165" s="15" t="s">
        <v>224</v>
      </c>
      <c r="C165" s="153" t="s">
        <v>225</v>
      </c>
      <c r="D165" s="12">
        <v>0</v>
      </c>
      <c r="E165" s="12">
        <v>0</v>
      </c>
      <c r="F165" s="97">
        <v>135</v>
      </c>
      <c r="G165" s="97" t="e">
        <f>SUM(F165/E165)</f>
        <v>#DIV/0!</v>
      </c>
      <c r="H165" s="250" t="e">
        <f t="shared" si="8"/>
        <v>#DIV/0!</v>
      </c>
      <c r="I165" s="97">
        <f t="shared" si="9"/>
        <v>17.917579135974517</v>
      </c>
    </row>
    <row r="166" spans="1:9" ht="21.75" customHeight="1" x14ac:dyDescent="0.25">
      <c r="A166" s="19">
        <v>34311</v>
      </c>
      <c r="B166" s="15" t="s">
        <v>226</v>
      </c>
      <c r="C166" s="149" t="s">
        <v>227</v>
      </c>
      <c r="D166" s="12">
        <v>2000</v>
      </c>
      <c r="E166" s="12">
        <v>2000</v>
      </c>
      <c r="F166" s="97">
        <v>1001.45</v>
      </c>
      <c r="G166" s="97">
        <f t="shared" si="7"/>
        <v>0.50072499999999998</v>
      </c>
      <c r="H166" s="250">
        <f t="shared" si="8"/>
        <v>50.072499999999998</v>
      </c>
      <c r="I166" s="97">
        <f t="shared" si="9"/>
        <v>132.91525648682725</v>
      </c>
    </row>
    <row r="167" spans="1:9" ht="23.25" customHeight="1" x14ac:dyDescent="0.25">
      <c r="A167" s="19">
        <v>32999</v>
      </c>
      <c r="B167" s="15" t="s">
        <v>228</v>
      </c>
      <c r="C167" s="154" t="s">
        <v>225</v>
      </c>
      <c r="D167" s="12">
        <v>3800</v>
      </c>
      <c r="E167" s="12">
        <v>3800</v>
      </c>
      <c r="F167" s="97">
        <f>2560.39+850</f>
        <v>3410.39</v>
      </c>
      <c r="G167" s="97">
        <f t="shared" si="7"/>
        <v>0.89747105263157889</v>
      </c>
      <c r="H167" s="250">
        <f t="shared" si="8"/>
        <v>89.747105263157891</v>
      </c>
      <c r="I167" s="97">
        <f t="shared" si="9"/>
        <v>452.63653858915649</v>
      </c>
    </row>
    <row r="168" spans="1:9" ht="23.25" customHeight="1" x14ac:dyDescent="0.25">
      <c r="A168" s="19">
        <v>42211</v>
      </c>
      <c r="B168" s="83" t="s">
        <v>301</v>
      </c>
      <c r="C168" s="154" t="s">
        <v>302</v>
      </c>
      <c r="D168" s="12">
        <v>9000</v>
      </c>
      <c r="E168" s="12">
        <v>9000</v>
      </c>
      <c r="F168" s="97">
        <v>0</v>
      </c>
      <c r="G168" s="97">
        <f t="shared" si="7"/>
        <v>0</v>
      </c>
      <c r="H168" s="250">
        <f t="shared" si="8"/>
        <v>0</v>
      </c>
      <c r="I168" s="97">
        <f t="shared" si="9"/>
        <v>0</v>
      </c>
    </row>
    <row r="169" spans="1:9" ht="23.25" customHeight="1" x14ac:dyDescent="0.25">
      <c r="A169" s="19">
        <v>42212</v>
      </c>
      <c r="B169" s="83" t="s">
        <v>303</v>
      </c>
      <c r="C169" s="154" t="s">
        <v>304</v>
      </c>
      <c r="D169" s="12">
        <v>5000</v>
      </c>
      <c r="E169" s="12">
        <v>3500</v>
      </c>
      <c r="F169" s="97">
        <v>0</v>
      </c>
      <c r="G169" s="97">
        <f t="shared" si="7"/>
        <v>0</v>
      </c>
      <c r="H169" s="250">
        <f t="shared" si="8"/>
        <v>0</v>
      </c>
      <c r="I169" s="97">
        <f t="shared" si="9"/>
        <v>0</v>
      </c>
    </row>
    <row r="170" spans="1:9" ht="24.75" customHeight="1" x14ac:dyDescent="0.25">
      <c r="A170" s="19">
        <v>42271</v>
      </c>
      <c r="B170" s="19" t="s">
        <v>54</v>
      </c>
      <c r="C170" s="149" t="s">
        <v>229</v>
      </c>
      <c r="D170" s="12">
        <v>5000</v>
      </c>
      <c r="E170" s="12">
        <v>5000</v>
      </c>
      <c r="F170" s="97">
        <v>0</v>
      </c>
      <c r="G170" s="97">
        <f t="shared" si="7"/>
        <v>0</v>
      </c>
      <c r="H170" s="250">
        <f t="shared" si="8"/>
        <v>0</v>
      </c>
      <c r="I170" s="97">
        <f t="shared" si="9"/>
        <v>0</v>
      </c>
    </row>
    <row r="171" spans="1:9" ht="24" customHeight="1" x14ac:dyDescent="0.25">
      <c r="A171" s="20">
        <v>422730</v>
      </c>
      <c r="B171" s="15" t="s">
        <v>30</v>
      </c>
      <c r="C171" s="150" t="s">
        <v>230</v>
      </c>
      <c r="D171" s="12">
        <v>5000</v>
      </c>
      <c r="E171" s="12">
        <v>5000</v>
      </c>
      <c r="F171" s="97">
        <v>0</v>
      </c>
      <c r="G171" s="97">
        <f t="shared" si="7"/>
        <v>0</v>
      </c>
      <c r="H171" s="250">
        <f t="shared" si="8"/>
        <v>0</v>
      </c>
      <c r="I171" s="97">
        <f t="shared" si="9"/>
        <v>0</v>
      </c>
    </row>
    <row r="172" spans="1:9" ht="24" customHeight="1" x14ac:dyDescent="0.25">
      <c r="A172" s="19">
        <v>424110</v>
      </c>
      <c r="B172" s="17" t="s">
        <v>34</v>
      </c>
      <c r="C172" s="116" t="s">
        <v>231</v>
      </c>
      <c r="D172" s="12">
        <v>3000</v>
      </c>
      <c r="E172" s="12">
        <v>3000</v>
      </c>
      <c r="F172" s="97">
        <v>0</v>
      </c>
      <c r="G172" s="97">
        <f t="shared" si="7"/>
        <v>0</v>
      </c>
      <c r="H172" s="250">
        <f t="shared" si="8"/>
        <v>0</v>
      </c>
      <c r="I172" s="97">
        <f t="shared" si="9"/>
        <v>0</v>
      </c>
    </row>
    <row r="173" spans="1:9" ht="24" customHeight="1" x14ac:dyDescent="0.25">
      <c r="A173" s="19">
        <v>922213</v>
      </c>
      <c r="B173" s="17" t="s">
        <v>197</v>
      </c>
      <c r="C173" s="116" t="s">
        <v>232</v>
      </c>
      <c r="D173" s="12">
        <v>0</v>
      </c>
      <c r="E173" s="23">
        <v>0</v>
      </c>
      <c r="F173" s="222">
        <v>0</v>
      </c>
      <c r="G173" s="222" t="e">
        <f t="shared" si="7"/>
        <v>#DIV/0!</v>
      </c>
      <c r="H173" s="252" t="e">
        <f t="shared" si="8"/>
        <v>#DIV/0!</v>
      </c>
      <c r="I173" s="97">
        <f t="shared" si="9"/>
        <v>0</v>
      </c>
    </row>
    <row r="174" spans="1:9" ht="32.25" customHeight="1" x14ac:dyDescent="0.25">
      <c r="A174" s="85" t="s">
        <v>105</v>
      </c>
      <c r="B174" s="3" t="s">
        <v>233</v>
      </c>
      <c r="C174" s="155"/>
      <c r="D174" s="249">
        <f>SUM(D175:D181)</f>
        <v>85000</v>
      </c>
      <c r="E174" s="100">
        <f>SUM(E175:E181)</f>
        <v>86000</v>
      </c>
      <c r="F174" s="100">
        <f>F175+F176+F177+F178+F179+F180+F181</f>
        <v>10600</v>
      </c>
      <c r="G174" s="100">
        <f t="shared" si="7"/>
        <v>0.12325581395348838</v>
      </c>
      <c r="H174" s="260">
        <f t="shared" si="8"/>
        <v>12.325581395348838</v>
      </c>
      <c r="I174" s="100">
        <f t="shared" si="9"/>
        <v>1406.861769195036</v>
      </c>
    </row>
    <row r="175" spans="1:9" ht="24" customHeight="1" x14ac:dyDescent="0.25">
      <c r="A175" s="80">
        <v>321190</v>
      </c>
      <c r="B175" s="25" t="s">
        <v>35</v>
      </c>
      <c r="C175" s="144" t="s">
        <v>234</v>
      </c>
      <c r="D175" s="12">
        <v>1000</v>
      </c>
      <c r="E175" s="12">
        <v>2000</v>
      </c>
      <c r="F175" s="97">
        <v>1100</v>
      </c>
      <c r="G175" s="97">
        <f t="shared" si="7"/>
        <v>0.55000000000000004</v>
      </c>
      <c r="H175" s="261">
        <f t="shared" si="8"/>
        <v>55.000000000000007</v>
      </c>
      <c r="I175" s="97">
        <f t="shared" si="9"/>
        <v>145.99508925608865</v>
      </c>
    </row>
    <row r="176" spans="1:9" ht="26.25" customHeight="1" x14ac:dyDescent="0.25">
      <c r="A176" s="86">
        <v>322190</v>
      </c>
      <c r="B176" s="5" t="s">
        <v>40</v>
      </c>
      <c r="C176" s="136" t="s">
        <v>235</v>
      </c>
      <c r="D176" s="12">
        <v>500</v>
      </c>
      <c r="E176" s="12">
        <v>500</v>
      </c>
      <c r="F176" s="97">
        <v>0</v>
      </c>
      <c r="G176" s="97">
        <f t="shared" si="7"/>
        <v>0</v>
      </c>
      <c r="H176" s="261">
        <f t="shared" si="8"/>
        <v>0</v>
      </c>
      <c r="I176" s="97">
        <f t="shared" si="9"/>
        <v>0</v>
      </c>
    </row>
    <row r="177" spans="1:14" ht="24" customHeight="1" x14ac:dyDescent="0.25">
      <c r="A177" s="80">
        <v>323190</v>
      </c>
      <c r="B177" s="6" t="s">
        <v>19</v>
      </c>
      <c r="C177" s="95" t="s">
        <v>236</v>
      </c>
      <c r="D177" s="12">
        <v>58000</v>
      </c>
      <c r="E177" s="12">
        <v>58000</v>
      </c>
      <c r="F177" s="97">
        <v>9500</v>
      </c>
      <c r="G177" s="97">
        <f t="shared" si="7"/>
        <v>0.16379310344827586</v>
      </c>
      <c r="H177" s="261">
        <f t="shared" si="8"/>
        <v>16.379310344827587</v>
      </c>
      <c r="I177" s="97">
        <f t="shared" si="9"/>
        <v>1260.8666799389475</v>
      </c>
    </row>
    <row r="178" spans="1:14" ht="26.25" customHeight="1" x14ac:dyDescent="0.25">
      <c r="A178" s="19">
        <v>32412</v>
      </c>
      <c r="B178" s="18" t="s">
        <v>237</v>
      </c>
      <c r="C178" s="138" t="s">
        <v>238</v>
      </c>
      <c r="D178" s="12">
        <v>0</v>
      </c>
      <c r="E178" s="12">
        <v>0</v>
      </c>
      <c r="F178" s="97">
        <v>0</v>
      </c>
      <c r="G178" s="97" t="e">
        <f t="shared" si="7"/>
        <v>#DIV/0!</v>
      </c>
      <c r="H178" s="261" t="e">
        <f t="shared" si="8"/>
        <v>#DIV/0!</v>
      </c>
      <c r="I178" s="97">
        <f t="shared" si="9"/>
        <v>0</v>
      </c>
    </row>
    <row r="179" spans="1:14" ht="24" customHeight="1" x14ac:dyDescent="0.25">
      <c r="A179" s="19">
        <v>32919</v>
      </c>
      <c r="B179" s="18" t="s">
        <v>239</v>
      </c>
      <c r="C179" s="138" t="s">
        <v>240</v>
      </c>
      <c r="D179" s="12">
        <v>500</v>
      </c>
      <c r="E179" s="12">
        <v>500</v>
      </c>
      <c r="F179" s="97">
        <v>0</v>
      </c>
      <c r="G179" s="97">
        <f t="shared" si="7"/>
        <v>0</v>
      </c>
      <c r="H179" s="261">
        <f t="shared" si="8"/>
        <v>0</v>
      </c>
      <c r="I179" s="97">
        <f t="shared" si="9"/>
        <v>0</v>
      </c>
    </row>
    <row r="180" spans="1:14" ht="24.75" customHeight="1" x14ac:dyDescent="0.25">
      <c r="A180" s="80">
        <v>329990</v>
      </c>
      <c r="B180" s="87" t="s">
        <v>29</v>
      </c>
      <c r="C180" s="156" t="s">
        <v>241</v>
      </c>
      <c r="D180" s="12">
        <v>25000</v>
      </c>
      <c r="E180" s="12">
        <v>25000</v>
      </c>
      <c r="F180" s="97">
        <v>0</v>
      </c>
      <c r="G180" s="97">
        <f t="shared" si="7"/>
        <v>0</v>
      </c>
      <c r="H180" s="261">
        <f t="shared" si="8"/>
        <v>0</v>
      </c>
      <c r="I180" s="97">
        <f t="shared" si="9"/>
        <v>0</v>
      </c>
    </row>
    <row r="181" spans="1:14" ht="24.75" customHeight="1" x14ac:dyDescent="0.25">
      <c r="A181" s="80">
        <v>922213</v>
      </c>
      <c r="B181" s="87" t="s">
        <v>197</v>
      </c>
      <c r="C181" s="156" t="s">
        <v>242</v>
      </c>
      <c r="D181" s="12">
        <v>0</v>
      </c>
      <c r="E181" s="12">
        <v>0</v>
      </c>
      <c r="F181" s="97">
        <v>0</v>
      </c>
      <c r="G181" s="97" t="e">
        <f t="shared" si="7"/>
        <v>#DIV/0!</v>
      </c>
      <c r="H181" s="261" t="e">
        <f t="shared" si="8"/>
        <v>#DIV/0!</v>
      </c>
      <c r="I181" s="97">
        <f t="shared" si="9"/>
        <v>0</v>
      </c>
    </row>
    <row r="182" spans="1:14" ht="24" customHeight="1" x14ac:dyDescent="0.25">
      <c r="A182" s="56" t="s">
        <v>111</v>
      </c>
      <c r="B182" s="7" t="s">
        <v>243</v>
      </c>
      <c r="C182" s="157"/>
      <c r="D182" s="249">
        <f>SUM(D183:D194)</f>
        <v>7100400</v>
      </c>
      <c r="E182" s="100">
        <f>SUM(E183:E194)</f>
        <v>7421400</v>
      </c>
      <c r="F182" s="100">
        <f>SUM(F183:F194)</f>
        <v>3726375.99</v>
      </c>
      <c r="G182" s="100">
        <f t="shared" ref="G182:G226" si="10">SUM(F182/E182)</f>
        <v>0.50211226857466251</v>
      </c>
      <c r="H182" s="260">
        <f t="shared" ref="H182:H226" si="11">SUM(F182/E182)*100</f>
        <v>50.211226857466251</v>
      </c>
      <c r="I182" s="100">
        <f t="shared" si="9"/>
        <v>494575.08660163247</v>
      </c>
    </row>
    <row r="183" spans="1:14" ht="21" customHeight="1" x14ac:dyDescent="0.25">
      <c r="A183" s="19">
        <v>31111</v>
      </c>
      <c r="B183" s="15" t="s">
        <v>31</v>
      </c>
      <c r="C183" s="150" t="s">
        <v>244</v>
      </c>
      <c r="D183" s="23">
        <v>5800000</v>
      </c>
      <c r="E183" s="23">
        <v>6100000</v>
      </c>
      <c r="F183" s="97">
        <v>3032659.96</v>
      </c>
      <c r="G183" s="97">
        <f t="shared" si="10"/>
        <v>0.49715737049180325</v>
      </c>
      <c r="H183" s="261">
        <f t="shared" si="11"/>
        <v>49.715737049180326</v>
      </c>
      <c r="I183" s="97">
        <f t="shared" si="9"/>
        <v>402503.14685778751</v>
      </c>
    </row>
    <row r="184" spans="1:14" ht="24" customHeight="1" x14ac:dyDescent="0.25">
      <c r="A184" s="19">
        <v>31219</v>
      </c>
      <c r="B184" s="15" t="s">
        <v>245</v>
      </c>
      <c r="C184" s="150" t="s">
        <v>246</v>
      </c>
      <c r="D184" s="23">
        <v>278900</v>
      </c>
      <c r="E184" s="12">
        <v>278900</v>
      </c>
      <c r="F184" s="224">
        <v>183079.35</v>
      </c>
      <c r="G184" s="97">
        <f t="shared" si="10"/>
        <v>0.65643366798135538</v>
      </c>
      <c r="H184" s="262">
        <f t="shared" si="11"/>
        <v>65.643366798135531</v>
      </c>
      <c r="I184" s="97">
        <f t="shared" si="9"/>
        <v>24298.805494724267</v>
      </c>
    </row>
    <row r="185" spans="1:14" ht="24" customHeight="1" x14ac:dyDescent="0.25">
      <c r="A185" s="19">
        <v>31311</v>
      </c>
      <c r="B185" s="15" t="s">
        <v>247</v>
      </c>
      <c r="C185" s="150" t="s">
        <v>248</v>
      </c>
      <c r="D185" s="23">
        <v>0</v>
      </c>
      <c r="E185" s="12">
        <v>0</v>
      </c>
      <c r="F185" s="97">
        <v>0</v>
      </c>
      <c r="G185" s="97" t="e">
        <f t="shared" si="10"/>
        <v>#DIV/0!</v>
      </c>
      <c r="H185" s="261" t="e">
        <f t="shared" si="11"/>
        <v>#DIV/0!</v>
      </c>
      <c r="I185" s="97">
        <f t="shared" si="9"/>
        <v>0</v>
      </c>
      <c r="N185" s="22"/>
    </row>
    <row r="186" spans="1:14" ht="24" customHeight="1" x14ac:dyDescent="0.25">
      <c r="A186" s="19">
        <v>31321</v>
      </c>
      <c r="B186" s="15" t="s">
        <v>249</v>
      </c>
      <c r="C186" s="150" t="s">
        <v>250</v>
      </c>
      <c r="D186" s="23">
        <v>1000000</v>
      </c>
      <c r="E186" s="12">
        <v>1015000</v>
      </c>
      <c r="F186" s="97">
        <v>497561.68</v>
      </c>
      <c r="G186" s="97">
        <f t="shared" si="10"/>
        <v>0.49020855172413791</v>
      </c>
      <c r="H186" s="261">
        <f t="shared" si="11"/>
        <v>49.020855172413789</v>
      </c>
      <c r="I186" s="97">
        <f t="shared" si="9"/>
        <v>66037.78352909947</v>
      </c>
      <c r="N186" s="22"/>
    </row>
    <row r="187" spans="1:14" ht="20.25" customHeight="1" x14ac:dyDescent="0.25">
      <c r="A187" s="19">
        <v>321190</v>
      </c>
      <c r="B187" s="15" t="s">
        <v>251</v>
      </c>
      <c r="C187" s="150" t="s">
        <v>252</v>
      </c>
      <c r="D187" s="23">
        <v>1000</v>
      </c>
      <c r="E187" s="12">
        <v>1000</v>
      </c>
      <c r="F187" s="97">
        <v>1000</v>
      </c>
      <c r="G187" s="97">
        <f t="shared" si="10"/>
        <v>1</v>
      </c>
      <c r="H187" s="261">
        <f t="shared" si="11"/>
        <v>100</v>
      </c>
      <c r="I187" s="97">
        <f t="shared" si="9"/>
        <v>132.72280841462606</v>
      </c>
    </row>
    <row r="188" spans="1:14" ht="24.75" customHeight="1" x14ac:dyDescent="0.25">
      <c r="A188" s="19">
        <v>32955</v>
      </c>
      <c r="B188" s="223" t="s">
        <v>253</v>
      </c>
      <c r="C188" s="150" t="s">
        <v>254</v>
      </c>
      <c r="D188" s="23">
        <v>20400</v>
      </c>
      <c r="E188" s="12">
        <v>22500</v>
      </c>
      <c r="F188" s="97">
        <v>11075</v>
      </c>
      <c r="G188" s="97">
        <f t="shared" si="10"/>
        <v>0.49222222222222223</v>
      </c>
      <c r="H188" s="261">
        <f t="shared" si="11"/>
        <v>49.222222222222221</v>
      </c>
      <c r="I188" s="97">
        <f t="shared" si="9"/>
        <v>1469.9051031919835</v>
      </c>
    </row>
    <row r="189" spans="1:14" ht="28.5" customHeight="1" x14ac:dyDescent="0.25">
      <c r="A189" s="19">
        <v>32999</v>
      </c>
      <c r="B189" s="5" t="s">
        <v>194</v>
      </c>
      <c r="C189" s="158" t="s">
        <v>255</v>
      </c>
      <c r="D189" s="23">
        <v>100</v>
      </c>
      <c r="E189" s="12">
        <v>4000</v>
      </c>
      <c r="F189" s="97">
        <v>1000</v>
      </c>
      <c r="G189" s="97">
        <f t="shared" si="10"/>
        <v>0.25</v>
      </c>
      <c r="H189" s="261">
        <f t="shared" si="11"/>
        <v>25</v>
      </c>
      <c r="I189" s="97">
        <f t="shared" si="9"/>
        <v>132.72280841462606</v>
      </c>
    </row>
    <row r="190" spans="1:14" ht="28.5" customHeight="1" x14ac:dyDescent="0.25">
      <c r="A190" s="19">
        <v>41231</v>
      </c>
      <c r="B190" s="5" t="s">
        <v>58</v>
      </c>
      <c r="C190" s="158" t="s">
        <v>256</v>
      </c>
      <c r="D190" s="23">
        <v>0</v>
      </c>
      <c r="E190" s="12">
        <v>0</v>
      </c>
      <c r="F190" s="97">
        <v>0</v>
      </c>
      <c r="G190" s="97" t="e">
        <f t="shared" si="10"/>
        <v>#DIV/0!</v>
      </c>
      <c r="H190" s="261" t="e">
        <f t="shared" si="11"/>
        <v>#DIV/0!</v>
      </c>
      <c r="I190" s="97">
        <f t="shared" si="9"/>
        <v>0</v>
      </c>
    </row>
    <row r="191" spans="1:14" ht="28.5" customHeight="1" x14ac:dyDescent="0.25">
      <c r="A191" s="19">
        <v>42271</v>
      </c>
      <c r="B191" s="5" t="s">
        <v>54</v>
      </c>
      <c r="C191" s="159" t="s">
        <v>257</v>
      </c>
      <c r="D191" s="23">
        <v>0</v>
      </c>
      <c r="E191" s="12">
        <v>0</v>
      </c>
      <c r="F191" s="97">
        <v>0</v>
      </c>
      <c r="G191" s="97" t="e">
        <f t="shared" si="10"/>
        <v>#DIV/0!</v>
      </c>
      <c r="H191" s="261" t="e">
        <f t="shared" si="11"/>
        <v>#DIV/0!</v>
      </c>
      <c r="I191" s="97">
        <f t="shared" si="9"/>
        <v>0</v>
      </c>
    </row>
    <row r="192" spans="1:14" ht="22.5" customHeight="1" x14ac:dyDescent="0.25">
      <c r="A192" s="19">
        <v>42273</v>
      </c>
      <c r="B192" s="5" t="s">
        <v>30</v>
      </c>
      <c r="C192" s="158" t="s">
        <v>258</v>
      </c>
      <c r="D192" s="23">
        <v>0</v>
      </c>
      <c r="E192" s="12">
        <v>0</v>
      </c>
      <c r="F192" s="97">
        <v>0</v>
      </c>
      <c r="G192" s="97" t="e">
        <f t="shared" si="10"/>
        <v>#DIV/0!</v>
      </c>
      <c r="H192" s="261" t="e">
        <f t="shared" si="11"/>
        <v>#DIV/0!</v>
      </c>
      <c r="I192" s="97">
        <f t="shared" si="9"/>
        <v>0</v>
      </c>
    </row>
    <row r="193" spans="1:9" ht="22.5" customHeight="1" x14ac:dyDescent="0.25">
      <c r="A193" s="19">
        <v>424110</v>
      </c>
      <c r="B193" s="17" t="s">
        <v>34</v>
      </c>
      <c r="C193" s="158" t="s">
        <v>259</v>
      </c>
      <c r="D193" s="23">
        <v>0</v>
      </c>
      <c r="E193" s="12">
        <v>0</v>
      </c>
      <c r="F193" s="97">
        <v>0</v>
      </c>
      <c r="G193" s="97" t="e">
        <f t="shared" si="10"/>
        <v>#DIV/0!</v>
      </c>
      <c r="H193" s="261" t="e">
        <f t="shared" si="11"/>
        <v>#DIV/0!</v>
      </c>
      <c r="I193" s="97">
        <f t="shared" si="9"/>
        <v>0</v>
      </c>
    </row>
    <row r="194" spans="1:9" ht="22.5" customHeight="1" x14ac:dyDescent="0.25">
      <c r="A194" s="19">
        <v>922213</v>
      </c>
      <c r="B194" s="5" t="s">
        <v>197</v>
      </c>
      <c r="C194" s="158" t="s">
        <v>260</v>
      </c>
      <c r="D194" s="23">
        <v>0</v>
      </c>
      <c r="E194" s="12">
        <v>0</v>
      </c>
      <c r="F194" s="97">
        <v>0</v>
      </c>
      <c r="G194" s="97" t="e">
        <f t="shared" si="10"/>
        <v>#DIV/0!</v>
      </c>
      <c r="H194" s="261" t="e">
        <f t="shared" si="11"/>
        <v>#DIV/0!</v>
      </c>
      <c r="I194" s="97">
        <f t="shared" si="9"/>
        <v>0</v>
      </c>
    </row>
    <row r="195" spans="1:9" ht="24" customHeight="1" x14ac:dyDescent="0.25">
      <c r="A195" s="56" t="s">
        <v>117</v>
      </c>
      <c r="B195" s="88" t="s">
        <v>36</v>
      </c>
      <c r="C195" s="226"/>
      <c r="D195" s="100">
        <f>SUM(D196:D213)</f>
        <v>60000</v>
      </c>
      <c r="E195" s="100">
        <f>SUM(E196:E213)</f>
        <v>67102.25</v>
      </c>
      <c r="F195" s="100">
        <f>SUM(F196:F213)</f>
        <v>21992.649999999998</v>
      </c>
      <c r="G195" s="100">
        <f t="shared" si="10"/>
        <v>0.32774832438554591</v>
      </c>
      <c r="H195" s="260">
        <f t="shared" si="11"/>
        <v>32.77483243855459</v>
      </c>
      <c r="I195" s="100">
        <f t="shared" si="9"/>
        <v>2918.926272479925</v>
      </c>
    </row>
    <row r="196" spans="1:9" ht="26.25" customHeight="1" x14ac:dyDescent="0.25">
      <c r="A196" s="79">
        <v>322190</v>
      </c>
      <c r="B196" s="14" t="s">
        <v>45</v>
      </c>
      <c r="C196" s="160" t="s">
        <v>261</v>
      </c>
      <c r="D196" s="12">
        <v>5000</v>
      </c>
      <c r="E196" s="12">
        <v>0</v>
      </c>
      <c r="F196" s="97">
        <v>0</v>
      </c>
      <c r="G196" s="97" t="e">
        <f t="shared" si="10"/>
        <v>#DIV/0!</v>
      </c>
      <c r="H196" s="261" t="e">
        <f t="shared" si="11"/>
        <v>#DIV/0!</v>
      </c>
      <c r="I196" s="97">
        <f>F196/7.5345</f>
        <v>0</v>
      </c>
    </row>
    <row r="197" spans="1:9" ht="26.25" customHeight="1" x14ac:dyDescent="0.25">
      <c r="A197" s="79">
        <v>32131</v>
      </c>
      <c r="B197" s="14" t="s">
        <v>262</v>
      </c>
      <c r="C197" s="136"/>
      <c r="D197" s="12">
        <v>0</v>
      </c>
      <c r="E197" s="12">
        <v>0</v>
      </c>
      <c r="F197" s="97">
        <v>0</v>
      </c>
      <c r="G197" s="97" t="e">
        <f t="shared" si="10"/>
        <v>#DIV/0!</v>
      </c>
      <c r="H197" s="261" t="e">
        <f t="shared" si="11"/>
        <v>#DIV/0!</v>
      </c>
      <c r="I197" s="97">
        <f t="shared" ref="I197:I226" si="12">F197/7.5345</f>
        <v>0</v>
      </c>
    </row>
    <row r="198" spans="1:9" ht="26.25" customHeight="1" x14ac:dyDescent="0.25">
      <c r="A198" s="79">
        <v>32222</v>
      </c>
      <c r="B198" s="14" t="s">
        <v>263</v>
      </c>
      <c r="C198" s="161" t="s">
        <v>264</v>
      </c>
      <c r="D198" s="12">
        <v>3000</v>
      </c>
      <c r="E198" s="12">
        <v>0</v>
      </c>
      <c r="F198" s="97">
        <v>0</v>
      </c>
      <c r="G198" s="97" t="e">
        <f t="shared" si="10"/>
        <v>#DIV/0!</v>
      </c>
      <c r="H198" s="261" t="e">
        <f t="shared" si="11"/>
        <v>#DIV/0!</v>
      </c>
      <c r="I198" s="97">
        <f t="shared" si="12"/>
        <v>0</v>
      </c>
    </row>
    <row r="199" spans="1:9" ht="24" customHeight="1" x14ac:dyDescent="0.25">
      <c r="A199" s="80">
        <v>323290</v>
      </c>
      <c r="B199" s="6" t="s">
        <v>33</v>
      </c>
      <c r="C199" s="162" t="s">
        <v>265</v>
      </c>
      <c r="D199" s="12">
        <v>6900</v>
      </c>
      <c r="E199" s="12">
        <v>3947.25</v>
      </c>
      <c r="F199" s="97">
        <v>2240.0500000000002</v>
      </c>
      <c r="G199" s="97">
        <f t="shared" si="10"/>
        <v>0.56749635822408007</v>
      </c>
      <c r="H199" s="261">
        <f t="shared" si="11"/>
        <v>56.74963582240801</v>
      </c>
      <c r="I199" s="97">
        <f t="shared" si="12"/>
        <v>297.30572698918309</v>
      </c>
    </row>
    <row r="200" spans="1:9" ht="24" customHeight="1" x14ac:dyDescent="0.25">
      <c r="A200" s="80">
        <v>323590</v>
      </c>
      <c r="B200" s="6" t="s">
        <v>37</v>
      </c>
      <c r="C200" s="162" t="s">
        <v>266</v>
      </c>
      <c r="D200" s="12">
        <v>0</v>
      </c>
      <c r="E200" s="12">
        <v>0</v>
      </c>
      <c r="F200" s="97">
        <v>0</v>
      </c>
      <c r="G200" s="97" t="e">
        <f t="shared" si="10"/>
        <v>#DIV/0!</v>
      </c>
      <c r="H200" s="261" t="e">
        <f t="shared" si="11"/>
        <v>#DIV/0!</v>
      </c>
      <c r="I200" s="97">
        <f t="shared" si="12"/>
        <v>0</v>
      </c>
    </row>
    <row r="201" spans="1:9" ht="24" customHeight="1" x14ac:dyDescent="0.25">
      <c r="A201" s="80">
        <v>32412</v>
      </c>
      <c r="B201" s="6" t="s">
        <v>267</v>
      </c>
      <c r="C201" s="162" t="s">
        <v>268</v>
      </c>
      <c r="D201" s="12">
        <v>0</v>
      </c>
      <c r="E201" s="12">
        <v>0</v>
      </c>
      <c r="F201" s="97">
        <v>0</v>
      </c>
      <c r="G201" s="97" t="e">
        <f t="shared" si="10"/>
        <v>#DIV/0!</v>
      </c>
      <c r="H201" s="261" t="e">
        <f t="shared" si="11"/>
        <v>#DIV/0!</v>
      </c>
      <c r="I201" s="97">
        <f t="shared" si="12"/>
        <v>0</v>
      </c>
    </row>
    <row r="202" spans="1:9" ht="24" customHeight="1" x14ac:dyDescent="0.25">
      <c r="A202" s="80">
        <v>32921</v>
      </c>
      <c r="B202" s="6" t="s">
        <v>220</v>
      </c>
      <c r="C202" s="162" t="s">
        <v>306</v>
      </c>
      <c r="D202" s="12">
        <v>1000</v>
      </c>
      <c r="E202" s="12">
        <v>4455</v>
      </c>
      <c r="F202" s="97">
        <v>4901.16</v>
      </c>
      <c r="G202" s="97">
        <f t="shared" si="10"/>
        <v>1.1001481481481481</v>
      </c>
      <c r="H202" s="261">
        <f t="shared" si="11"/>
        <v>110.01481481481481</v>
      </c>
      <c r="I202" s="97">
        <f t="shared" si="12"/>
        <v>650.4957196894286</v>
      </c>
    </row>
    <row r="203" spans="1:9" ht="24" customHeight="1" x14ac:dyDescent="0.25">
      <c r="A203" s="80">
        <v>329220</v>
      </c>
      <c r="B203" s="6" t="s">
        <v>25</v>
      </c>
      <c r="C203" s="162" t="s">
        <v>269</v>
      </c>
      <c r="D203" s="12">
        <v>8100</v>
      </c>
      <c r="E203" s="12">
        <v>9300</v>
      </c>
      <c r="F203" s="97">
        <v>4600</v>
      </c>
      <c r="G203" s="97">
        <f t="shared" si="10"/>
        <v>0.4946236559139785</v>
      </c>
      <c r="H203" s="261">
        <f t="shared" si="11"/>
        <v>49.462365591397848</v>
      </c>
      <c r="I203" s="97">
        <f t="shared" si="12"/>
        <v>610.52491870727977</v>
      </c>
    </row>
    <row r="204" spans="1:9" ht="21.75" customHeight="1" x14ac:dyDescent="0.25">
      <c r="A204" s="80">
        <v>329230</v>
      </c>
      <c r="B204" s="6" t="s">
        <v>26</v>
      </c>
      <c r="C204" s="162" t="s">
        <v>270</v>
      </c>
      <c r="D204" s="12">
        <v>3500</v>
      </c>
      <c r="E204" s="12">
        <v>3500</v>
      </c>
      <c r="F204" s="97">
        <v>0</v>
      </c>
      <c r="G204" s="97">
        <f t="shared" si="10"/>
        <v>0</v>
      </c>
      <c r="H204" s="261">
        <f t="shared" si="11"/>
        <v>0</v>
      </c>
      <c r="I204" s="97">
        <f t="shared" si="12"/>
        <v>0</v>
      </c>
    </row>
    <row r="205" spans="1:9" ht="24" customHeight="1" x14ac:dyDescent="0.25">
      <c r="A205" s="79">
        <v>329990</v>
      </c>
      <c r="B205" s="4" t="s">
        <v>194</v>
      </c>
      <c r="C205" s="132" t="s">
        <v>271</v>
      </c>
      <c r="D205" s="12">
        <v>4500</v>
      </c>
      <c r="E205" s="12">
        <v>4500</v>
      </c>
      <c r="F205" s="97">
        <v>3851.74</v>
      </c>
      <c r="G205" s="97">
        <f t="shared" si="10"/>
        <v>0.85594222222222216</v>
      </c>
      <c r="H205" s="261">
        <f t="shared" si="11"/>
        <v>85.594222222222214</v>
      </c>
      <c r="I205" s="97">
        <f t="shared" si="12"/>
        <v>511.21375008295172</v>
      </c>
    </row>
    <row r="206" spans="1:9" ht="24" customHeight="1" x14ac:dyDescent="0.25">
      <c r="A206" s="79">
        <v>34311</v>
      </c>
      <c r="B206" s="4" t="s">
        <v>226</v>
      </c>
      <c r="C206" s="132" t="s">
        <v>305</v>
      </c>
      <c r="D206" s="12">
        <v>1000</v>
      </c>
      <c r="E206" s="12">
        <v>0</v>
      </c>
      <c r="F206" s="97">
        <v>0</v>
      </c>
      <c r="G206" s="97" t="e">
        <f t="shared" si="10"/>
        <v>#DIV/0!</v>
      </c>
      <c r="H206" s="261" t="e">
        <f t="shared" si="11"/>
        <v>#DIV/0!</v>
      </c>
      <c r="I206" s="97">
        <f t="shared" si="12"/>
        <v>0</v>
      </c>
    </row>
    <row r="207" spans="1:9" ht="21.75" customHeight="1" x14ac:dyDescent="0.25">
      <c r="A207" s="79">
        <v>42129</v>
      </c>
      <c r="B207" s="4" t="s">
        <v>59</v>
      </c>
      <c r="C207" s="132" t="s">
        <v>272</v>
      </c>
      <c r="D207" s="12">
        <v>5000</v>
      </c>
      <c r="E207" s="12">
        <v>0</v>
      </c>
      <c r="F207" s="97">
        <v>0</v>
      </c>
      <c r="G207" s="97" t="e">
        <f t="shared" si="10"/>
        <v>#DIV/0!</v>
      </c>
      <c r="H207" s="261" t="e">
        <f t="shared" si="11"/>
        <v>#DIV/0!</v>
      </c>
      <c r="I207" s="97">
        <f t="shared" si="12"/>
        <v>0</v>
      </c>
    </row>
    <row r="208" spans="1:9" ht="21.75" customHeight="1" x14ac:dyDescent="0.25">
      <c r="A208" s="79">
        <v>42211</v>
      </c>
      <c r="B208" s="4" t="s">
        <v>301</v>
      </c>
      <c r="C208" s="166" t="s">
        <v>375</v>
      </c>
      <c r="D208" s="12">
        <v>5000</v>
      </c>
      <c r="E208" s="12">
        <v>0</v>
      </c>
      <c r="F208" s="97">
        <v>0</v>
      </c>
      <c r="G208" s="97" t="e">
        <f t="shared" si="10"/>
        <v>#DIV/0!</v>
      </c>
      <c r="H208" s="261" t="e">
        <f t="shared" si="11"/>
        <v>#DIV/0!</v>
      </c>
      <c r="I208" s="97">
        <f t="shared" si="12"/>
        <v>0</v>
      </c>
    </row>
    <row r="209" spans="1:9" ht="21.75" customHeight="1" x14ac:dyDescent="0.25">
      <c r="A209" s="79">
        <v>42212</v>
      </c>
      <c r="B209" s="4" t="s">
        <v>303</v>
      </c>
      <c r="C209" s="166" t="s">
        <v>398</v>
      </c>
      <c r="D209" s="12">
        <v>5000</v>
      </c>
      <c r="E209" s="12">
        <v>0</v>
      </c>
      <c r="F209" s="97">
        <v>0</v>
      </c>
      <c r="G209" s="97" t="e">
        <f>SUM(F209/E209)</f>
        <v>#DIV/0!</v>
      </c>
      <c r="H209" s="261" t="e">
        <f t="shared" si="11"/>
        <v>#DIV/0!</v>
      </c>
      <c r="I209" s="97">
        <f t="shared" si="12"/>
        <v>0</v>
      </c>
    </row>
    <row r="210" spans="1:9" ht="21.75" customHeight="1" x14ac:dyDescent="0.25">
      <c r="A210" s="19">
        <v>42271</v>
      </c>
      <c r="B210" s="5" t="s">
        <v>54</v>
      </c>
      <c r="C210" s="159" t="s">
        <v>273</v>
      </c>
      <c r="D210" s="12">
        <v>5000</v>
      </c>
      <c r="E210" s="12">
        <v>0</v>
      </c>
      <c r="F210" s="97">
        <v>0</v>
      </c>
      <c r="G210" s="97" t="e">
        <f t="shared" si="10"/>
        <v>#DIV/0!</v>
      </c>
      <c r="H210" s="261" t="e">
        <f t="shared" si="11"/>
        <v>#DIV/0!</v>
      </c>
      <c r="I210" s="97">
        <f t="shared" si="12"/>
        <v>0</v>
      </c>
    </row>
    <row r="211" spans="1:9" ht="24" customHeight="1" x14ac:dyDescent="0.25">
      <c r="A211" s="79">
        <v>42273</v>
      </c>
      <c r="B211" s="4" t="s">
        <v>30</v>
      </c>
      <c r="C211" s="59" t="s">
        <v>274</v>
      </c>
      <c r="D211" s="12">
        <v>5000</v>
      </c>
      <c r="E211" s="12">
        <v>41400</v>
      </c>
      <c r="F211" s="97">
        <v>6399.7</v>
      </c>
      <c r="G211" s="97">
        <f t="shared" si="10"/>
        <v>0.15458212560386472</v>
      </c>
      <c r="H211" s="261">
        <f t="shared" si="11"/>
        <v>15.458212560386473</v>
      </c>
      <c r="I211" s="97">
        <f t="shared" si="12"/>
        <v>849.38615701108233</v>
      </c>
    </row>
    <row r="212" spans="1:9" ht="24" customHeight="1" x14ac:dyDescent="0.25">
      <c r="A212" s="79">
        <v>42411</v>
      </c>
      <c r="B212" s="4" t="s">
        <v>275</v>
      </c>
      <c r="C212" s="59" t="s">
        <v>276</v>
      </c>
      <c r="D212" s="12">
        <v>2000</v>
      </c>
      <c r="E212" s="12">
        <v>0</v>
      </c>
      <c r="F212" s="97">
        <v>0</v>
      </c>
      <c r="G212" s="97" t="e">
        <f t="shared" si="10"/>
        <v>#DIV/0!</v>
      </c>
      <c r="H212" s="261" t="e">
        <f t="shared" si="11"/>
        <v>#DIV/0!</v>
      </c>
      <c r="I212" s="97">
        <f t="shared" si="12"/>
        <v>0</v>
      </c>
    </row>
    <row r="213" spans="1:9" ht="24" customHeight="1" x14ac:dyDescent="0.25">
      <c r="A213" s="79">
        <v>922213</v>
      </c>
      <c r="B213" s="4" t="s">
        <v>197</v>
      </c>
      <c r="C213" s="59" t="s">
        <v>277</v>
      </c>
      <c r="D213" s="12">
        <v>0</v>
      </c>
      <c r="E213" s="12">
        <v>0</v>
      </c>
      <c r="F213" s="97">
        <v>0</v>
      </c>
      <c r="G213" s="97" t="e">
        <f t="shared" si="10"/>
        <v>#DIV/0!</v>
      </c>
      <c r="H213" s="261" t="e">
        <f t="shared" si="11"/>
        <v>#DIV/0!</v>
      </c>
      <c r="I213" s="97">
        <f t="shared" si="12"/>
        <v>0</v>
      </c>
    </row>
    <row r="214" spans="1:9" ht="24" customHeight="1" x14ac:dyDescent="0.25">
      <c r="A214" s="56" t="s">
        <v>120</v>
      </c>
      <c r="B214" s="57" t="s">
        <v>278</v>
      </c>
      <c r="C214" s="226"/>
      <c r="D214" s="249">
        <f>SUM(D215:D226)</f>
        <v>392790</v>
      </c>
      <c r="E214" s="100">
        <f>SUM(E215:E226)</f>
        <v>407680</v>
      </c>
      <c r="F214" s="100">
        <f>SUM(F215:F226)</f>
        <v>217905.08</v>
      </c>
      <c r="G214" s="100">
        <f t="shared" si="10"/>
        <v>0.53450029434850865</v>
      </c>
      <c r="H214" s="260">
        <f t="shared" si="11"/>
        <v>53.450029434850862</v>
      </c>
      <c r="I214" s="100">
        <f t="shared" si="12"/>
        <v>28920.974185413761</v>
      </c>
    </row>
    <row r="215" spans="1:9" ht="21.95" customHeight="1" x14ac:dyDescent="0.25">
      <c r="A215" s="19">
        <v>321190</v>
      </c>
      <c r="B215" s="83" t="s">
        <v>32</v>
      </c>
      <c r="C215" s="150" t="s">
        <v>279</v>
      </c>
      <c r="D215" s="12">
        <v>130000</v>
      </c>
      <c r="E215" s="12">
        <v>135000</v>
      </c>
      <c r="F215" s="97">
        <v>107442.04</v>
      </c>
      <c r="G215" s="97">
        <f t="shared" si="10"/>
        <v>0.79586696296296289</v>
      </c>
      <c r="H215" s="261">
        <f t="shared" si="11"/>
        <v>79.586696296296282</v>
      </c>
      <c r="I215" s="97">
        <f t="shared" si="12"/>
        <v>14260.009290596587</v>
      </c>
    </row>
    <row r="216" spans="1:9" ht="21.95" customHeight="1" x14ac:dyDescent="0.25">
      <c r="A216" s="19">
        <v>322110</v>
      </c>
      <c r="B216" s="90" t="s">
        <v>11</v>
      </c>
      <c r="C216" s="115" t="s">
        <v>280</v>
      </c>
      <c r="D216" s="12">
        <v>10000</v>
      </c>
      <c r="E216" s="12">
        <v>10000</v>
      </c>
      <c r="F216" s="97">
        <v>836.12</v>
      </c>
      <c r="G216" s="97">
        <f t="shared" si="10"/>
        <v>8.3612000000000006E-2</v>
      </c>
      <c r="H216" s="261">
        <f t="shared" si="11"/>
        <v>8.3612000000000002</v>
      </c>
      <c r="I216" s="97">
        <f t="shared" si="12"/>
        <v>110.97219457163713</v>
      </c>
    </row>
    <row r="217" spans="1:9" ht="21.95" customHeight="1" x14ac:dyDescent="0.25">
      <c r="A217" s="19">
        <v>32234</v>
      </c>
      <c r="B217" s="90" t="s">
        <v>307</v>
      </c>
      <c r="C217" s="165" t="s">
        <v>308</v>
      </c>
      <c r="D217" s="12">
        <v>5000</v>
      </c>
      <c r="E217" s="12">
        <v>5000</v>
      </c>
      <c r="F217" s="97">
        <v>0</v>
      </c>
      <c r="G217" s="97">
        <f t="shared" si="10"/>
        <v>0</v>
      </c>
      <c r="H217" s="261">
        <f t="shared" si="11"/>
        <v>0</v>
      </c>
      <c r="I217" s="97">
        <f t="shared" si="12"/>
        <v>0</v>
      </c>
    </row>
    <row r="218" spans="1:9" ht="21.95" customHeight="1" x14ac:dyDescent="0.25">
      <c r="A218" s="19">
        <v>32319</v>
      </c>
      <c r="B218" s="83" t="s">
        <v>19</v>
      </c>
      <c r="C218" s="150" t="s">
        <v>281</v>
      </c>
      <c r="D218" s="12">
        <v>90000</v>
      </c>
      <c r="E218" s="12">
        <v>90000</v>
      </c>
      <c r="F218" s="97">
        <v>20474</v>
      </c>
      <c r="G218" s="97">
        <f t="shared" si="10"/>
        <v>0.22748888888888888</v>
      </c>
      <c r="H218" s="261">
        <f t="shared" si="11"/>
        <v>22.748888888888889</v>
      </c>
      <c r="I218" s="97">
        <f t="shared" si="12"/>
        <v>2717.3667794810535</v>
      </c>
    </row>
    <row r="219" spans="1:9" ht="21.95" customHeight="1" x14ac:dyDescent="0.25">
      <c r="A219" s="79">
        <v>32339</v>
      </c>
      <c r="B219" s="89" t="s">
        <v>20</v>
      </c>
      <c r="C219" s="160" t="s">
        <v>282</v>
      </c>
      <c r="D219" s="12">
        <v>10000</v>
      </c>
      <c r="E219" s="12">
        <v>10000</v>
      </c>
      <c r="F219" s="97">
        <v>0</v>
      </c>
      <c r="G219" s="97">
        <f t="shared" si="10"/>
        <v>0</v>
      </c>
      <c r="H219" s="261">
        <f t="shared" si="11"/>
        <v>0</v>
      </c>
      <c r="I219" s="97">
        <f t="shared" si="12"/>
        <v>0</v>
      </c>
    </row>
    <row r="220" spans="1:9" ht="21.95" customHeight="1" x14ac:dyDescent="0.25">
      <c r="A220" s="79">
        <v>32412</v>
      </c>
      <c r="B220" s="62" t="s">
        <v>267</v>
      </c>
      <c r="C220" s="163" t="s">
        <v>283</v>
      </c>
      <c r="D220" s="12">
        <v>70000</v>
      </c>
      <c r="E220" s="12">
        <v>70000</v>
      </c>
      <c r="F220" s="97">
        <v>80120.240000000005</v>
      </c>
      <c r="G220" s="97">
        <f t="shared" si="10"/>
        <v>1.1445748571428571</v>
      </c>
      <c r="H220" s="261">
        <f t="shared" si="11"/>
        <v>114.45748571428571</v>
      </c>
      <c r="I220" s="97">
        <f t="shared" si="12"/>
        <v>10633.783263653859</v>
      </c>
    </row>
    <row r="221" spans="1:9" ht="21.95" customHeight="1" x14ac:dyDescent="0.25">
      <c r="A221" s="79">
        <v>32923</v>
      </c>
      <c r="B221" s="62" t="s">
        <v>284</v>
      </c>
      <c r="C221" s="163" t="s">
        <v>285</v>
      </c>
      <c r="D221" s="12">
        <v>10000</v>
      </c>
      <c r="E221" s="12">
        <v>10000</v>
      </c>
      <c r="F221" s="97">
        <v>914</v>
      </c>
      <c r="G221" s="97">
        <f t="shared" si="10"/>
        <v>9.1399999999999995E-2</v>
      </c>
      <c r="H221" s="261">
        <f t="shared" si="11"/>
        <v>9.1399999999999988</v>
      </c>
      <c r="I221" s="97">
        <f t="shared" si="12"/>
        <v>121.30864689096821</v>
      </c>
    </row>
    <row r="222" spans="1:9" ht="21.95" customHeight="1" x14ac:dyDescent="0.25">
      <c r="A222" s="79">
        <v>32931</v>
      </c>
      <c r="B222" s="79" t="s">
        <v>27</v>
      </c>
      <c r="C222" s="163" t="s">
        <v>286</v>
      </c>
      <c r="D222" s="12">
        <v>10790</v>
      </c>
      <c r="E222" s="12">
        <v>10790</v>
      </c>
      <c r="F222" s="97">
        <v>0</v>
      </c>
      <c r="G222" s="97">
        <f t="shared" si="10"/>
        <v>0</v>
      </c>
      <c r="H222" s="261">
        <f t="shared" si="11"/>
        <v>0</v>
      </c>
      <c r="I222" s="97">
        <f t="shared" si="12"/>
        <v>0</v>
      </c>
    </row>
    <row r="223" spans="1:9" ht="21.95" customHeight="1" x14ac:dyDescent="0.25">
      <c r="A223" s="79">
        <v>329990</v>
      </c>
      <c r="B223" s="5" t="s">
        <v>29</v>
      </c>
      <c r="C223" s="163" t="s">
        <v>287</v>
      </c>
      <c r="D223" s="12">
        <v>10000</v>
      </c>
      <c r="E223" s="12">
        <v>15000</v>
      </c>
      <c r="F223" s="97">
        <v>8118.68</v>
      </c>
      <c r="G223" s="97">
        <f t="shared" si="10"/>
        <v>0.54124533333333336</v>
      </c>
      <c r="H223" s="261">
        <f t="shared" si="11"/>
        <v>54.124533333333332</v>
      </c>
      <c r="I223" s="97">
        <f t="shared" si="12"/>
        <v>1077.5340102196562</v>
      </c>
    </row>
    <row r="224" spans="1:9" ht="21.75" customHeight="1" x14ac:dyDescent="0.25">
      <c r="A224" s="19">
        <v>42271</v>
      </c>
      <c r="B224" s="5" t="s">
        <v>54</v>
      </c>
      <c r="C224" s="159" t="s">
        <v>288</v>
      </c>
      <c r="D224" s="12">
        <v>22000</v>
      </c>
      <c r="E224" s="12">
        <v>22000</v>
      </c>
      <c r="F224" s="97">
        <v>0</v>
      </c>
      <c r="G224" s="97">
        <f t="shared" si="10"/>
        <v>0</v>
      </c>
      <c r="H224" s="261">
        <f t="shared" si="11"/>
        <v>0</v>
      </c>
      <c r="I224" s="97">
        <f t="shared" si="12"/>
        <v>0</v>
      </c>
    </row>
    <row r="225" spans="1:9" ht="24" customHeight="1" x14ac:dyDescent="0.25">
      <c r="A225" s="79">
        <v>42273</v>
      </c>
      <c r="B225" s="4" t="s">
        <v>30</v>
      </c>
      <c r="C225" s="164" t="s">
        <v>289</v>
      </c>
      <c r="D225" s="12">
        <v>25000</v>
      </c>
      <c r="E225" s="12">
        <v>29890</v>
      </c>
      <c r="F225" s="97">
        <v>0</v>
      </c>
      <c r="G225" s="97">
        <f t="shared" si="10"/>
        <v>0</v>
      </c>
      <c r="H225" s="261">
        <f t="shared" si="11"/>
        <v>0</v>
      </c>
      <c r="I225" s="97">
        <f t="shared" si="12"/>
        <v>0</v>
      </c>
    </row>
    <row r="226" spans="1:9" ht="21.95" customHeight="1" x14ac:dyDescent="0.25">
      <c r="A226" s="79">
        <v>922213</v>
      </c>
      <c r="B226" s="5" t="s">
        <v>197</v>
      </c>
      <c r="C226" s="136" t="s">
        <v>290</v>
      </c>
      <c r="D226" s="12">
        <v>0</v>
      </c>
      <c r="E226" s="12">
        <v>0</v>
      </c>
      <c r="F226" s="97">
        <v>0</v>
      </c>
      <c r="G226" s="97" t="e">
        <f t="shared" si="10"/>
        <v>#DIV/0!</v>
      </c>
      <c r="H226" s="261" t="e">
        <f t="shared" si="11"/>
        <v>#DIV/0!</v>
      </c>
      <c r="I226" s="97">
        <f t="shared" si="12"/>
        <v>0</v>
      </c>
    </row>
    <row r="227" spans="1:9" ht="21" customHeight="1" x14ac:dyDescent="0.25">
      <c r="I227" s="253"/>
    </row>
    <row r="228" spans="1:9" ht="17.25" customHeight="1" x14ac:dyDescent="0.25">
      <c r="A228" s="352" t="s">
        <v>405</v>
      </c>
      <c r="B228" s="352"/>
      <c r="C228" s="352"/>
      <c r="D228" s="352"/>
      <c r="E228" s="352"/>
      <c r="F228" s="352"/>
      <c r="G228" s="352"/>
      <c r="I228" s="181"/>
    </row>
    <row r="229" spans="1:9" ht="17.25" customHeight="1" x14ac:dyDescent="0.25"/>
    <row r="230" spans="1:9" x14ac:dyDescent="0.25">
      <c r="A230" t="s">
        <v>404</v>
      </c>
    </row>
    <row r="231" spans="1:9" ht="20.25" customHeight="1" x14ac:dyDescent="0.25"/>
    <row r="232" spans="1:9" x14ac:dyDescent="0.25">
      <c r="B232" s="168" t="s">
        <v>309</v>
      </c>
      <c r="E232" s="353" t="s">
        <v>47</v>
      </c>
      <c r="F232" s="353"/>
    </row>
    <row r="235" spans="1:9" x14ac:dyDescent="0.25">
      <c r="B235" s="167" t="s">
        <v>310</v>
      </c>
      <c r="E235" s="351" t="s">
        <v>408</v>
      </c>
      <c r="F235" s="351"/>
    </row>
    <row r="236" spans="1:9" x14ac:dyDescent="0.25">
      <c r="B236" s="167"/>
    </row>
    <row r="238" spans="1:9" x14ac:dyDescent="0.25">
      <c r="B238" s="287" t="s">
        <v>409</v>
      </c>
      <c r="C238" s="287"/>
      <c r="D238" s="287"/>
      <c r="E238" s="287"/>
      <c r="F238" s="287"/>
    </row>
    <row r="241" spans="2:6" x14ac:dyDescent="0.25">
      <c r="B241" s="287" t="s">
        <v>410</v>
      </c>
      <c r="C241" s="287"/>
      <c r="D241" s="287"/>
      <c r="E241" s="287"/>
      <c r="F241" s="287"/>
    </row>
  </sheetData>
  <mergeCells count="44">
    <mergeCell ref="I130:I131"/>
    <mergeCell ref="A6:I7"/>
    <mergeCell ref="I70:I72"/>
    <mergeCell ref="G13:G14"/>
    <mergeCell ref="G67:G68"/>
    <mergeCell ref="I13:I14"/>
    <mergeCell ref="I67:I68"/>
    <mergeCell ref="A116:C116"/>
    <mergeCell ref="C117:C119"/>
    <mergeCell ref="C122:C127"/>
    <mergeCell ref="A130:A131"/>
    <mergeCell ref="B130:B131"/>
    <mergeCell ref="C130:C131"/>
    <mergeCell ref="A67:A68"/>
    <mergeCell ref="B67:B68"/>
    <mergeCell ref="C67:C68"/>
    <mergeCell ref="B241:F241"/>
    <mergeCell ref="F67:F68"/>
    <mergeCell ref="F130:F131"/>
    <mergeCell ref="A17:B17"/>
    <mergeCell ref="A18:B18"/>
    <mergeCell ref="C15:C18"/>
    <mergeCell ref="B70:H70"/>
    <mergeCell ref="B72:H72"/>
    <mergeCell ref="A71:H71"/>
    <mergeCell ref="G130:G131"/>
    <mergeCell ref="A132:B132"/>
    <mergeCell ref="A133:F133"/>
    <mergeCell ref="B134:F134"/>
    <mergeCell ref="B135:F135"/>
    <mergeCell ref="A73:B73"/>
    <mergeCell ref="A28:A31"/>
    <mergeCell ref="A32:B32"/>
    <mergeCell ref="C34:C35"/>
    <mergeCell ref="F13:F14"/>
    <mergeCell ref="B238:F238"/>
    <mergeCell ref="A9:A11"/>
    <mergeCell ref="A13:A14"/>
    <mergeCell ref="B13:B14"/>
    <mergeCell ref="C13:C14"/>
    <mergeCell ref="A23:A25"/>
    <mergeCell ref="A228:G228"/>
    <mergeCell ref="E232:F232"/>
    <mergeCell ref="E235:F23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0" fitToWidth="0" fitToHeight="0" orientation="landscape" horizontalDpi="4294967293" r:id="rId1"/>
  <rowBreaks count="9" manualBreakCount="9">
    <brk id="32" max="16383" man="1"/>
    <brk id="56" max="16383" man="1"/>
    <brk id="66" max="16383" man="1"/>
    <brk id="91" max="7" man="1"/>
    <brk id="115" max="16383" man="1"/>
    <brk id="129" max="16383" man="1"/>
    <brk id="163" max="6" man="1"/>
    <brk id="189" max="6" man="1"/>
    <brk id="2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98189-B88E-41CA-9E3D-8E778C603C09}">
  <dimension ref="A1:H79"/>
  <sheetViews>
    <sheetView view="pageLayout" zoomScaleNormal="100" workbookViewId="0">
      <selection activeCell="A79" sqref="A79:G79"/>
    </sheetView>
  </sheetViews>
  <sheetFormatPr defaultRowHeight="15" x14ac:dyDescent="0.25"/>
  <cols>
    <col min="2" max="2" width="46.140625" customWidth="1"/>
    <col min="3" max="3" width="15.28515625" customWidth="1"/>
    <col min="4" max="4" width="15.85546875" customWidth="1"/>
    <col min="5" max="5" width="14.7109375" customWidth="1"/>
    <col min="6" max="6" width="11.85546875" bestFit="1" customWidth="1"/>
    <col min="8" max="8" width="16.42578125" customWidth="1"/>
  </cols>
  <sheetData>
    <row r="1" spans="1:8" x14ac:dyDescent="0.25">
      <c r="A1" s="338" t="s">
        <v>382</v>
      </c>
      <c r="B1" s="338"/>
    </row>
    <row r="2" spans="1:8" x14ac:dyDescent="0.25">
      <c r="A2" s="338"/>
      <c r="B2" s="338"/>
    </row>
    <row r="3" spans="1:8" x14ac:dyDescent="0.25">
      <c r="A3" s="338"/>
      <c r="B3" s="338"/>
    </row>
    <row r="4" spans="1:8" ht="15.75" customHeight="1" x14ac:dyDescent="0.25">
      <c r="A4" s="338"/>
      <c r="B4" s="338"/>
    </row>
    <row r="5" spans="1:8" ht="15.75" thickBot="1" x14ac:dyDescent="0.3">
      <c r="C5" s="207"/>
      <c r="D5" s="207"/>
    </row>
    <row r="6" spans="1:8" ht="30.75" customHeight="1" thickBot="1" x14ac:dyDescent="0.3">
      <c r="A6" s="339" t="s">
        <v>374</v>
      </c>
      <c r="B6" s="339"/>
      <c r="C6" s="339"/>
      <c r="D6" s="339"/>
      <c r="E6" s="339"/>
      <c r="F6" s="339"/>
      <c r="G6" s="339"/>
      <c r="H6" s="339"/>
    </row>
    <row r="7" spans="1:8" ht="48" thickBot="1" x14ac:dyDescent="0.3">
      <c r="A7" s="336" t="s">
        <v>355</v>
      </c>
      <c r="B7" s="336"/>
      <c r="C7" s="227" t="s">
        <v>379</v>
      </c>
      <c r="D7" s="227" t="s">
        <v>380</v>
      </c>
      <c r="E7" s="227" t="s">
        <v>386</v>
      </c>
      <c r="F7" s="227" t="s">
        <v>328</v>
      </c>
      <c r="G7" s="227" t="s">
        <v>327</v>
      </c>
      <c r="H7" s="227" t="s">
        <v>384</v>
      </c>
    </row>
    <row r="8" spans="1:8" ht="16.5" thickBot="1" x14ac:dyDescent="0.3">
      <c r="A8" s="212"/>
      <c r="B8" s="212">
        <v>1</v>
      </c>
      <c r="C8" s="212">
        <v>3</v>
      </c>
      <c r="D8" s="212">
        <v>4</v>
      </c>
      <c r="E8" s="212">
        <v>5</v>
      </c>
      <c r="F8" s="212">
        <v>6</v>
      </c>
      <c r="G8" s="212">
        <v>7</v>
      </c>
      <c r="H8" s="212">
        <v>8</v>
      </c>
    </row>
    <row r="9" spans="1:8" ht="16.5" thickBot="1" x14ac:dyDescent="0.3">
      <c r="A9" s="197"/>
      <c r="B9" s="197" t="s">
        <v>326</v>
      </c>
      <c r="C9" s="232">
        <f>C12+C85</f>
        <v>8883556</v>
      </c>
      <c r="D9" s="232">
        <f>D12+D85</f>
        <v>9157080.25</v>
      </c>
      <c r="E9" s="232">
        <f>E12+E85</f>
        <v>4071762.43</v>
      </c>
      <c r="F9" s="233">
        <f>E9/C9*100</f>
        <v>45.834825941323501</v>
      </c>
      <c r="G9" s="233">
        <f>E9/D9*100</f>
        <v>44.46572836357965</v>
      </c>
      <c r="H9" s="232">
        <f>E9/7.5345</f>
        <v>540415.74490676227</v>
      </c>
    </row>
    <row r="10" spans="1:8" ht="48" thickBot="1" x14ac:dyDescent="0.3">
      <c r="A10" s="337" t="s">
        <v>354</v>
      </c>
      <c r="B10" s="337"/>
      <c r="C10" s="227" t="s">
        <v>379</v>
      </c>
      <c r="D10" s="227" t="s">
        <v>380</v>
      </c>
      <c r="E10" s="227" t="s">
        <v>381</v>
      </c>
      <c r="F10" s="227" t="s">
        <v>328</v>
      </c>
      <c r="G10" s="227" t="s">
        <v>327</v>
      </c>
      <c r="H10" s="227" t="s">
        <v>384</v>
      </c>
    </row>
    <row r="11" spans="1:8" ht="16.5" thickBot="1" x14ac:dyDescent="0.3">
      <c r="A11" s="212"/>
      <c r="B11" s="212">
        <v>1</v>
      </c>
      <c r="C11" s="212">
        <v>3</v>
      </c>
      <c r="D11" s="212">
        <v>4</v>
      </c>
      <c r="E11" s="212">
        <v>5</v>
      </c>
      <c r="F11" s="212">
        <v>6</v>
      </c>
      <c r="G11" s="212">
        <v>7</v>
      </c>
      <c r="H11" s="212"/>
    </row>
    <row r="12" spans="1:8" ht="16.5" thickBot="1" x14ac:dyDescent="0.3">
      <c r="A12" s="197"/>
      <c r="B12" s="197" t="s">
        <v>326</v>
      </c>
      <c r="C12" s="234">
        <f>C19+C27+C34+C42+C47+C58+C64+C70+C76+C81</f>
        <v>8883556</v>
      </c>
      <c r="D12" s="234">
        <f>D19+D27+D34+D42+D47+D58+D64+D70+D76+D81</f>
        <v>9157080.25</v>
      </c>
      <c r="E12" s="234">
        <f>E19+E27+E34+E42+E47+E58+E64+E70+E76+E81</f>
        <v>4071762.43</v>
      </c>
      <c r="F12" s="233">
        <f>E12/C12*100</f>
        <v>45.834825941323501</v>
      </c>
      <c r="G12" s="233">
        <f>E12/D12*100</f>
        <v>44.46572836357965</v>
      </c>
      <c r="H12" s="232">
        <f>E12/7.5345</f>
        <v>540415.74490676227</v>
      </c>
    </row>
    <row r="13" spans="1:8" ht="16.5" customHeight="1" thickBot="1" x14ac:dyDescent="0.3">
      <c r="A13" s="340" t="s">
        <v>353</v>
      </c>
      <c r="B13" s="340"/>
      <c r="C13" s="340"/>
      <c r="D13" s="340"/>
      <c r="E13" s="340"/>
      <c r="F13" s="340"/>
      <c r="G13" s="340"/>
      <c r="H13" s="340"/>
    </row>
    <row r="14" spans="1:8" ht="63.75" thickBot="1" x14ac:dyDescent="0.3">
      <c r="A14" s="235" t="s">
        <v>330</v>
      </c>
      <c r="B14" s="235" t="s">
        <v>329</v>
      </c>
      <c r="C14" s="235" t="s">
        <v>379</v>
      </c>
      <c r="D14" s="235" t="s">
        <v>380</v>
      </c>
      <c r="E14" s="235" t="s">
        <v>385</v>
      </c>
      <c r="F14" s="235" t="s">
        <v>328</v>
      </c>
      <c r="G14" s="235" t="s">
        <v>327</v>
      </c>
      <c r="H14" s="236" t="s">
        <v>384</v>
      </c>
    </row>
    <row r="15" spans="1:8" ht="16.5" thickBot="1" x14ac:dyDescent="0.3">
      <c r="A15" s="212"/>
      <c r="B15" s="212">
        <v>1</v>
      </c>
      <c r="C15" s="212">
        <v>3</v>
      </c>
      <c r="D15" s="212">
        <v>4</v>
      </c>
      <c r="E15" s="212">
        <v>5</v>
      </c>
      <c r="F15" s="212">
        <v>6</v>
      </c>
      <c r="G15" s="212">
        <v>7</v>
      </c>
      <c r="H15" s="212">
        <v>8</v>
      </c>
    </row>
    <row r="16" spans="1:8" ht="32.25" thickBot="1" x14ac:dyDescent="0.3">
      <c r="A16" s="235">
        <v>671</v>
      </c>
      <c r="B16" s="237" t="s">
        <v>352</v>
      </c>
      <c r="C16" s="238">
        <v>1068366</v>
      </c>
      <c r="D16" s="238">
        <v>994468</v>
      </c>
      <c r="E16" s="238">
        <v>290158.48</v>
      </c>
      <c r="F16" s="233">
        <f>E16/C16*100</f>
        <v>27.1590896752611</v>
      </c>
      <c r="G16" s="233">
        <f>E16/D16*100</f>
        <v>29.177256583419474</v>
      </c>
      <c r="H16" s="238">
        <f>E16/7.5345</f>
        <v>38510.648350919102</v>
      </c>
    </row>
    <row r="17" spans="1:8" ht="16.5" thickBot="1" x14ac:dyDescent="0.3">
      <c r="A17" s="197"/>
      <c r="B17" s="197"/>
      <c r="C17" s="238">
        <v>0</v>
      </c>
      <c r="D17" s="238">
        <v>0</v>
      </c>
      <c r="E17" s="238">
        <v>0</v>
      </c>
      <c r="F17" s="233" t="e">
        <f>E17/C17*100</f>
        <v>#DIV/0!</v>
      </c>
      <c r="G17" s="233" t="e">
        <f>E17/D17*100</f>
        <v>#DIV/0!</v>
      </c>
      <c r="H17" s="238">
        <f t="shared" ref="H17:H19" si="0">E17/7.5345</f>
        <v>0</v>
      </c>
    </row>
    <row r="18" spans="1:8" ht="16.5" thickBot="1" x14ac:dyDescent="0.3">
      <c r="A18" s="197"/>
      <c r="B18" s="197"/>
      <c r="C18" s="238">
        <v>0</v>
      </c>
      <c r="D18" s="238">
        <v>0</v>
      </c>
      <c r="E18" s="238">
        <v>0</v>
      </c>
      <c r="F18" s="233" t="e">
        <f>E18/C18*100</f>
        <v>#DIV/0!</v>
      </c>
      <c r="G18" s="233" t="e">
        <f>E18/D18*100</f>
        <v>#DIV/0!</v>
      </c>
      <c r="H18" s="238">
        <f t="shared" si="0"/>
        <v>0</v>
      </c>
    </row>
    <row r="19" spans="1:8" ht="16.5" thickBot="1" x14ac:dyDescent="0.3">
      <c r="A19" s="197"/>
      <c r="B19" s="197" t="s">
        <v>326</v>
      </c>
      <c r="C19" s="234">
        <f>SUM(C16:C18)</f>
        <v>1068366</v>
      </c>
      <c r="D19" s="234">
        <f>SUM(D16:D18)</f>
        <v>994468</v>
      </c>
      <c r="E19" s="234">
        <f>SUM(E16:E18)</f>
        <v>290158.48</v>
      </c>
      <c r="F19" s="233">
        <f>E19/C19*100</f>
        <v>27.1590896752611</v>
      </c>
      <c r="G19" s="233">
        <f>E19/D19*100</f>
        <v>29.177256583419474</v>
      </c>
      <c r="H19" s="234">
        <f t="shared" si="0"/>
        <v>38510.648350919102</v>
      </c>
    </row>
    <row r="20" spans="1:8" ht="16.5" customHeight="1" thickBot="1" x14ac:dyDescent="0.3">
      <c r="A20" s="333" t="s">
        <v>351</v>
      </c>
      <c r="B20" s="334"/>
      <c r="C20" s="334"/>
      <c r="D20" s="334"/>
      <c r="E20" s="334"/>
      <c r="F20" s="334"/>
      <c r="G20" s="334"/>
      <c r="H20" s="335"/>
    </row>
    <row r="21" spans="1:8" ht="63.75" thickBot="1" x14ac:dyDescent="0.3">
      <c r="A21" s="235" t="s">
        <v>330</v>
      </c>
      <c r="B21" s="235" t="s">
        <v>329</v>
      </c>
      <c r="C21" s="235" t="s">
        <v>379</v>
      </c>
      <c r="D21" s="235" t="s">
        <v>380</v>
      </c>
      <c r="E21" s="235" t="s">
        <v>385</v>
      </c>
      <c r="F21" s="235" t="s">
        <v>328</v>
      </c>
      <c r="G21" s="235" t="s">
        <v>327</v>
      </c>
      <c r="H21" s="236" t="s">
        <v>384</v>
      </c>
    </row>
    <row r="22" spans="1:8" ht="16.5" thickBot="1" x14ac:dyDescent="0.3">
      <c r="A22" s="235"/>
      <c r="B22" s="212">
        <v>1</v>
      </c>
      <c r="C22" s="212">
        <v>3</v>
      </c>
      <c r="D22" s="212">
        <v>4</v>
      </c>
      <c r="E22" s="212">
        <v>5</v>
      </c>
      <c r="F22" s="212">
        <v>6</v>
      </c>
      <c r="G22" s="212">
        <v>7</v>
      </c>
      <c r="H22" s="212">
        <v>8</v>
      </c>
    </row>
    <row r="23" spans="1:8" ht="32.25" thickBot="1" x14ac:dyDescent="0.3">
      <c r="A23" s="235">
        <v>661</v>
      </c>
      <c r="B23" s="212" t="s">
        <v>350</v>
      </c>
      <c r="C23" s="239">
        <v>105500</v>
      </c>
      <c r="D23" s="239">
        <v>105500</v>
      </c>
      <c r="E23" s="239">
        <v>0</v>
      </c>
      <c r="F23" s="233">
        <f>E23/C23*100</f>
        <v>0</v>
      </c>
      <c r="G23" s="233">
        <f>E23/D23*100</f>
        <v>0</v>
      </c>
      <c r="H23" s="239">
        <f>E23/7.5345</f>
        <v>0</v>
      </c>
    </row>
    <row r="24" spans="1:8" ht="16.5" thickBot="1" x14ac:dyDescent="0.3">
      <c r="A24" s="235">
        <v>641</v>
      </c>
      <c r="B24" s="240" t="s">
        <v>349</v>
      </c>
      <c r="C24" s="239">
        <v>505</v>
      </c>
      <c r="D24" s="239">
        <v>505</v>
      </c>
      <c r="E24" s="239">
        <v>65.900000000000006</v>
      </c>
      <c r="F24" s="233">
        <f>E24/C24*100</f>
        <v>13.04950495049505</v>
      </c>
      <c r="G24" s="233">
        <f>E24/D24*100</f>
        <v>13.04950495049505</v>
      </c>
      <c r="H24" s="239">
        <f t="shared" ref="H24:H27" si="1">E24/7.5345</f>
        <v>8.746433074523857</v>
      </c>
    </row>
    <row r="25" spans="1:8" ht="16.5" thickBot="1" x14ac:dyDescent="0.3">
      <c r="A25" s="235">
        <v>652</v>
      </c>
      <c r="B25" s="237" t="s">
        <v>346</v>
      </c>
      <c r="C25" s="239">
        <v>2000</v>
      </c>
      <c r="D25" s="239">
        <v>6000</v>
      </c>
      <c r="E25" s="239">
        <v>4327.1000000000004</v>
      </c>
      <c r="F25" s="233">
        <f>E25/C25*100</f>
        <v>216.35500000000002</v>
      </c>
      <c r="G25" s="233">
        <f>E25/D25*100</f>
        <v>72.118333333333339</v>
      </c>
      <c r="H25" s="239">
        <f t="shared" si="1"/>
        <v>574.30486429092844</v>
      </c>
    </row>
    <row r="26" spans="1:8" ht="16.5" thickBot="1" x14ac:dyDescent="0.3">
      <c r="A26" s="197"/>
      <c r="B26" s="197"/>
      <c r="C26" s="239">
        <v>0</v>
      </c>
      <c r="D26" s="239">
        <v>0</v>
      </c>
      <c r="E26" s="239">
        <v>0</v>
      </c>
      <c r="F26" s="233" t="e">
        <f>E26/C26*100</f>
        <v>#DIV/0!</v>
      </c>
      <c r="G26" s="233" t="e">
        <f>E26/D26*100</f>
        <v>#DIV/0!</v>
      </c>
      <c r="H26" s="239">
        <f t="shared" si="1"/>
        <v>0</v>
      </c>
    </row>
    <row r="27" spans="1:8" ht="16.5" thickBot="1" x14ac:dyDescent="0.3">
      <c r="A27" s="197"/>
      <c r="B27" s="197" t="s">
        <v>326</v>
      </c>
      <c r="C27" s="234">
        <f>SUM(C23:C26)</f>
        <v>108005</v>
      </c>
      <c r="D27" s="234">
        <f>SUM(D23:D26)</f>
        <v>112005</v>
      </c>
      <c r="E27" s="234">
        <f>SUM(E23:E26)</f>
        <v>4393</v>
      </c>
      <c r="F27" s="233">
        <f>E27/C27*100</f>
        <v>4.0674042868385722</v>
      </c>
      <c r="G27" s="233">
        <f>E27/D27*100</f>
        <v>3.9221463327530022</v>
      </c>
      <c r="H27" s="234">
        <f t="shared" si="1"/>
        <v>583.05129736545223</v>
      </c>
    </row>
    <row r="28" spans="1:8" ht="16.5" customHeight="1" thickBot="1" x14ac:dyDescent="0.3">
      <c r="A28" s="333" t="s">
        <v>348</v>
      </c>
      <c r="B28" s="334"/>
      <c r="C28" s="334"/>
      <c r="D28" s="334"/>
      <c r="E28" s="334"/>
      <c r="F28" s="334"/>
      <c r="G28" s="334"/>
      <c r="H28" s="335"/>
    </row>
    <row r="29" spans="1:8" ht="63.75" thickBot="1" x14ac:dyDescent="0.3">
      <c r="A29" s="235" t="s">
        <v>330</v>
      </c>
      <c r="B29" s="235" t="s">
        <v>329</v>
      </c>
      <c r="C29" s="235" t="s">
        <v>379</v>
      </c>
      <c r="D29" s="235" t="s">
        <v>380</v>
      </c>
      <c r="E29" s="235" t="s">
        <v>385</v>
      </c>
      <c r="F29" s="235" t="s">
        <v>328</v>
      </c>
      <c r="G29" s="235" t="s">
        <v>327</v>
      </c>
      <c r="H29" s="236" t="s">
        <v>384</v>
      </c>
    </row>
    <row r="30" spans="1:8" ht="16.5" thickBot="1" x14ac:dyDescent="0.3">
      <c r="A30" s="235"/>
      <c r="B30" s="212">
        <v>1</v>
      </c>
      <c r="C30" s="212">
        <v>3</v>
      </c>
      <c r="D30" s="212">
        <v>4</v>
      </c>
      <c r="E30" s="212">
        <v>5</v>
      </c>
      <c r="F30" s="212">
        <v>6</v>
      </c>
      <c r="G30" s="212">
        <v>7</v>
      </c>
      <c r="H30" s="212">
        <v>8</v>
      </c>
    </row>
    <row r="31" spans="1:8" ht="16.5" thickBot="1" x14ac:dyDescent="0.3">
      <c r="A31" s="197">
        <v>922</v>
      </c>
      <c r="B31" s="237" t="s">
        <v>331</v>
      </c>
      <c r="C31" s="238">
        <v>50000</v>
      </c>
      <c r="D31" s="238">
        <v>50000</v>
      </c>
      <c r="E31" s="238">
        <v>0</v>
      </c>
      <c r="F31" s="233">
        <f>E31/C31*100</f>
        <v>0</v>
      </c>
      <c r="G31" s="233">
        <f>E31/D31*100</f>
        <v>0</v>
      </c>
      <c r="H31" s="238">
        <f>E31/7.5345</f>
        <v>0</v>
      </c>
    </row>
    <row r="32" spans="1:8" ht="16.5" thickBot="1" x14ac:dyDescent="0.3">
      <c r="A32" s="197"/>
      <c r="B32" s="197"/>
      <c r="C32" s="238">
        <v>0</v>
      </c>
      <c r="D32" s="238">
        <v>0</v>
      </c>
      <c r="E32" s="238">
        <v>0</v>
      </c>
      <c r="F32" s="233" t="e">
        <f>E32/C32*100</f>
        <v>#DIV/0!</v>
      </c>
      <c r="G32" s="233" t="e">
        <f>E32/D32*100</f>
        <v>#DIV/0!</v>
      </c>
      <c r="H32" s="238">
        <f t="shared" ref="H32:H34" si="2">E32/7.5345</f>
        <v>0</v>
      </c>
    </row>
    <row r="33" spans="1:8" ht="16.5" thickBot="1" x14ac:dyDescent="0.3">
      <c r="A33" s="197"/>
      <c r="B33" s="197"/>
      <c r="C33" s="238">
        <v>0</v>
      </c>
      <c r="D33" s="238">
        <v>0</v>
      </c>
      <c r="E33" s="238">
        <v>0</v>
      </c>
      <c r="F33" s="233" t="e">
        <f>E33/C33*100</f>
        <v>#DIV/0!</v>
      </c>
      <c r="G33" s="233" t="e">
        <f>E33/D33*100</f>
        <v>#DIV/0!</v>
      </c>
      <c r="H33" s="238">
        <f t="shared" si="2"/>
        <v>0</v>
      </c>
    </row>
    <row r="34" spans="1:8" ht="16.5" thickBot="1" x14ac:dyDescent="0.3">
      <c r="A34" s="197"/>
      <c r="B34" s="197" t="s">
        <v>326</v>
      </c>
      <c r="C34" s="234">
        <f>SUM(C31:C33)</f>
        <v>50000</v>
      </c>
      <c r="D34" s="234">
        <f>SUM(D31:D33)</f>
        <v>50000</v>
      </c>
      <c r="E34" s="234">
        <f>SUM(E31:E33)</f>
        <v>0</v>
      </c>
      <c r="F34" s="233">
        <f>E34/C34*100</f>
        <v>0</v>
      </c>
      <c r="G34" s="233">
        <f>E34/D34*100</f>
        <v>0</v>
      </c>
      <c r="H34" s="234">
        <f t="shared" si="2"/>
        <v>0</v>
      </c>
    </row>
    <row r="35" spans="1:8" ht="16.5" customHeight="1" thickBot="1" x14ac:dyDescent="0.3">
      <c r="A35" s="333" t="s">
        <v>347</v>
      </c>
      <c r="B35" s="334"/>
      <c r="C35" s="334"/>
      <c r="D35" s="334"/>
      <c r="E35" s="334"/>
      <c r="F35" s="334"/>
      <c r="G35" s="334"/>
      <c r="H35" s="335"/>
    </row>
    <row r="36" spans="1:8" ht="63.75" thickBot="1" x14ac:dyDescent="0.3">
      <c r="A36" s="235" t="s">
        <v>330</v>
      </c>
      <c r="B36" s="235" t="s">
        <v>329</v>
      </c>
      <c r="C36" s="235" t="s">
        <v>379</v>
      </c>
      <c r="D36" s="235" t="s">
        <v>380</v>
      </c>
      <c r="E36" s="235" t="s">
        <v>385</v>
      </c>
      <c r="F36" s="235" t="s">
        <v>328</v>
      </c>
      <c r="G36" s="235" t="s">
        <v>327</v>
      </c>
      <c r="H36" s="236" t="s">
        <v>384</v>
      </c>
    </row>
    <row r="37" spans="1:8" ht="16.5" thickBot="1" x14ac:dyDescent="0.3">
      <c r="A37" s="212"/>
      <c r="B37" s="212">
        <v>1</v>
      </c>
      <c r="C37" s="212">
        <v>3</v>
      </c>
      <c r="D37" s="212">
        <v>4</v>
      </c>
      <c r="E37" s="212">
        <v>5</v>
      </c>
      <c r="F37" s="212">
        <v>6</v>
      </c>
      <c r="G37" s="212">
        <v>7</v>
      </c>
      <c r="H37" s="212">
        <v>8</v>
      </c>
    </row>
    <row r="38" spans="1:8" ht="16.5" thickBot="1" x14ac:dyDescent="0.3">
      <c r="A38" s="197"/>
      <c r="B38" s="197"/>
      <c r="C38" s="238">
        <v>0</v>
      </c>
      <c r="D38" s="238">
        <v>0</v>
      </c>
      <c r="E38" s="238">
        <v>0</v>
      </c>
      <c r="F38" s="233" t="e">
        <f>E38/C38*100</f>
        <v>#DIV/0!</v>
      </c>
      <c r="G38" s="233" t="e">
        <f>E38/D38*100</f>
        <v>#DIV/0!</v>
      </c>
      <c r="H38" s="238">
        <f>E38/7.5345</f>
        <v>0</v>
      </c>
    </row>
    <row r="39" spans="1:8" ht="16.5" thickBot="1" x14ac:dyDescent="0.3">
      <c r="A39" s="197">
        <v>652</v>
      </c>
      <c r="B39" s="237" t="s">
        <v>346</v>
      </c>
      <c r="C39" s="238">
        <v>85000</v>
      </c>
      <c r="D39" s="238">
        <v>85000</v>
      </c>
      <c r="E39" s="238">
        <v>9600</v>
      </c>
      <c r="F39" s="233">
        <f>E39/C39*100</f>
        <v>11.294117647058824</v>
      </c>
      <c r="G39" s="233">
        <f>E39/D39*100</f>
        <v>11.294117647058824</v>
      </c>
      <c r="H39" s="238">
        <f t="shared" ref="H39:H42" si="3">E39/7.5345</f>
        <v>1274.1389607804101</v>
      </c>
    </row>
    <row r="40" spans="1:8" ht="16.5" thickBot="1" x14ac:dyDescent="0.3">
      <c r="A40" s="197"/>
      <c r="B40" s="197"/>
      <c r="C40" s="238">
        <v>0</v>
      </c>
      <c r="D40" s="238">
        <v>0</v>
      </c>
      <c r="E40" s="238">
        <v>0</v>
      </c>
      <c r="F40" s="233" t="e">
        <f>E40/C40*100</f>
        <v>#DIV/0!</v>
      </c>
      <c r="G40" s="233" t="e">
        <f>E40/D40*100</f>
        <v>#DIV/0!</v>
      </c>
      <c r="H40" s="238">
        <f t="shared" si="3"/>
        <v>0</v>
      </c>
    </row>
    <row r="41" spans="1:8" ht="16.5" thickBot="1" x14ac:dyDescent="0.3">
      <c r="A41" s="197"/>
      <c r="B41" s="197"/>
      <c r="C41" s="238">
        <v>0</v>
      </c>
      <c r="D41" s="238">
        <v>0</v>
      </c>
      <c r="E41" s="238">
        <v>0</v>
      </c>
      <c r="F41" s="233" t="e">
        <f>E41/C41*100</f>
        <v>#DIV/0!</v>
      </c>
      <c r="G41" s="233" t="e">
        <f>E41/D41*100</f>
        <v>#DIV/0!</v>
      </c>
      <c r="H41" s="238">
        <f t="shared" si="3"/>
        <v>0</v>
      </c>
    </row>
    <row r="42" spans="1:8" ht="16.5" thickBot="1" x14ac:dyDescent="0.3">
      <c r="A42" s="197"/>
      <c r="B42" s="197" t="s">
        <v>345</v>
      </c>
      <c r="C42" s="241">
        <f>SUM(C38:C41)</f>
        <v>85000</v>
      </c>
      <c r="D42" s="241">
        <f>SUM(D38:D41)</f>
        <v>85000</v>
      </c>
      <c r="E42" s="241">
        <f>SUM(E38:E41)</f>
        <v>9600</v>
      </c>
      <c r="F42" s="233">
        <f>E42/C42*100</f>
        <v>11.294117647058824</v>
      </c>
      <c r="G42" s="233">
        <f>E42/D42*100</f>
        <v>11.294117647058824</v>
      </c>
      <c r="H42" s="241">
        <f t="shared" si="3"/>
        <v>1274.1389607804101</v>
      </c>
    </row>
    <row r="43" spans="1:8" ht="16.5" customHeight="1" thickBot="1" x14ac:dyDescent="0.3">
      <c r="A43" s="333" t="s">
        <v>344</v>
      </c>
      <c r="B43" s="334"/>
      <c r="C43" s="334"/>
      <c r="D43" s="334"/>
      <c r="E43" s="334"/>
      <c r="F43" s="334"/>
      <c r="G43" s="334"/>
      <c r="H43" s="335"/>
    </row>
    <row r="44" spans="1:8" ht="63.75" thickBot="1" x14ac:dyDescent="0.3">
      <c r="A44" s="235" t="s">
        <v>330</v>
      </c>
      <c r="B44" s="235" t="s">
        <v>329</v>
      </c>
      <c r="C44" s="235" t="s">
        <v>379</v>
      </c>
      <c r="D44" s="235" t="s">
        <v>380</v>
      </c>
      <c r="E44" s="235" t="s">
        <v>385</v>
      </c>
      <c r="F44" s="235" t="s">
        <v>328</v>
      </c>
      <c r="G44" s="235" t="s">
        <v>327</v>
      </c>
      <c r="H44" s="236" t="s">
        <v>384</v>
      </c>
    </row>
    <row r="45" spans="1:8" ht="16.5" thickBot="1" x14ac:dyDescent="0.3">
      <c r="A45" s="212"/>
      <c r="B45" s="212">
        <v>1</v>
      </c>
      <c r="C45" s="212">
        <v>3</v>
      </c>
      <c r="D45" s="212">
        <v>4</v>
      </c>
      <c r="E45" s="212">
        <v>5</v>
      </c>
      <c r="F45" s="212">
        <v>6</v>
      </c>
      <c r="G45" s="212">
        <v>7</v>
      </c>
      <c r="H45" s="212">
        <v>8</v>
      </c>
    </row>
    <row r="46" spans="1:8" ht="16.5" thickBot="1" x14ac:dyDescent="0.3">
      <c r="A46" s="197">
        <v>922</v>
      </c>
      <c r="B46" s="237" t="s">
        <v>331</v>
      </c>
      <c r="C46" s="238">
        <v>0</v>
      </c>
      <c r="D46" s="238">
        <v>1000</v>
      </c>
      <c r="E46" s="238">
        <v>0</v>
      </c>
      <c r="F46" s="233" t="e">
        <f>E46/C46*100</f>
        <v>#DIV/0!</v>
      </c>
      <c r="G46" s="233">
        <f>E46/D46*100</f>
        <v>0</v>
      </c>
      <c r="H46" s="238">
        <f>D46/7.5345</f>
        <v>132.72280841462606</v>
      </c>
    </row>
    <row r="47" spans="1:8" ht="16.5" thickBot="1" x14ac:dyDescent="0.3">
      <c r="A47" s="197"/>
      <c r="B47" s="197" t="s">
        <v>326</v>
      </c>
      <c r="C47" s="241">
        <f>C46</f>
        <v>0</v>
      </c>
      <c r="D47" s="241">
        <f>D46</f>
        <v>1000</v>
      </c>
      <c r="E47" s="241">
        <f>E46</f>
        <v>0</v>
      </c>
      <c r="F47" s="233" t="e">
        <f>E47/C47*100</f>
        <v>#DIV/0!</v>
      </c>
      <c r="G47" s="233">
        <f>E47/D47*100</f>
        <v>0</v>
      </c>
      <c r="H47" s="241">
        <f>D47/7.5345</f>
        <v>132.72280841462606</v>
      </c>
    </row>
    <row r="48" spans="1:8" ht="16.5" customHeight="1" thickBot="1" x14ac:dyDescent="0.3">
      <c r="A48" s="333" t="s">
        <v>343</v>
      </c>
      <c r="B48" s="334"/>
      <c r="C48" s="334"/>
      <c r="D48" s="334"/>
      <c r="E48" s="334"/>
      <c r="F48" s="334"/>
      <c r="G48" s="334"/>
      <c r="H48" s="335"/>
    </row>
    <row r="49" spans="1:8" ht="63.75" thickBot="1" x14ac:dyDescent="0.3">
      <c r="A49" s="235" t="s">
        <v>330</v>
      </c>
      <c r="B49" s="235" t="s">
        <v>329</v>
      </c>
      <c r="C49" s="235" t="s">
        <v>379</v>
      </c>
      <c r="D49" s="235" t="s">
        <v>380</v>
      </c>
      <c r="E49" s="235" t="s">
        <v>385</v>
      </c>
      <c r="F49" s="235" t="s">
        <v>328</v>
      </c>
      <c r="G49" s="235" t="s">
        <v>327</v>
      </c>
      <c r="H49" s="236" t="s">
        <v>384</v>
      </c>
    </row>
    <row r="50" spans="1:8" ht="16.5" thickBot="1" x14ac:dyDescent="0.3">
      <c r="A50" s="212"/>
      <c r="B50" s="212">
        <v>1</v>
      </c>
      <c r="C50" s="212">
        <v>3</v>
      </c>
      <c r="D50" s="212">
        <v>4</v>
      </c>
      <c r="E50" s="212">
        <v>5</v>
      </c>
      <c r="F50" s="212">
        <v>6</v>
      </c>
      <c r="G50" s="212">
        <v>7</v>
      </c>
      <c r="H50" s="212">
        <v>8</v>
      </c>
    </row>
    <row r="51" spans="1:8" ht="16.5" thickBot="1" x14ac:dyDescent="0.3">
      <c r="A51" s="197">
        <v>631</v>
      </c>
      <c r="B51" s="237" t="s">
        <v>342</v>
      </c>
      <c r="C51" s="238">
        <v>0</v>
      </c>
      <c r="D51" s="238">
        <v>0</v>
      </c>
      <c r="E51" s="238">
        <v>0</v>
      </c>
      <c r="F51" s="233" t="e">
        <f t="shared" ref="F51:F58" si="4">E51/C51*100</f>
        <v>#DIV/0!</v>
      </c>
      <c r="G51" s="233" t="e">
        <f t="shared" ref="G51:G58" si="5">E51/D51*100</f>
        <v>#DIV/0!</v>
      </c>
      <c r="H51" s="238">
        <f>E51/7.5345</f>
        <v>0</v>
      </c>
    </row>
    <row r="52" spans="1:8" ht="32.25" thickBot="1" x14ac:dyDescent="0.3">
      <c r="A52" s="197">
        <v>632</v>
      </c>
      <c r="B52" s="237" t="s">
        <v>341</v>
      </c>
      <c r="C52" s="238">
        <v>0</v>
      </c>
      <c r="D52" s="238">
        <v>0</v>
      </c>
      <c r="E52" s="238">
        <v>0</v>
      </c>
      <c r="F52" s="233" t="e">
        <f t="shared" si="4"/>
        <v>#DIV/0!</v>
      </c>
      <c r="G52" s="233" t="e">
        <f t="shared" si="5"/>
        <v>#DIV/0!</v>
      </c>
      <c r="H52" s="238">
        <f t="shared" ref="H52:H58" si="6">E52/7.5345</f>
        <v>0</v>
      </c>
    </row>
    <row r="53" spans="1:8" ht="16.5" thickBot="1" x14ac:dyDescent="0.3">
      <c r="A53" s="197">
        <v>633</v>
      </c>
      <c r="B53" s="237" t="s">
        <v>340</v>
      </c>
      <c r="C53" s="238">
        <v>0</v>
      </c>
      <c r="D53" s="238">
        <v>0</v>
      </c>
      <c r="E53" s="238">
        <v>0</v>
      </c>
      <c r="F53" s="233" t="e">
        <f t="shared" si="4"/>
        <v>#DIV/0!</v>
      </c>
      <c r="G53" s="233" t="e">
        <f t="shared" si="5"/>
        <v>#DIV/0!</v>
      </c>
      <c r="H53" s="238">
        <f t="shared" si="6"/>
        <v>0</v>
      </c>
    </row>
    <row r="54" spans="1:8" ht="16.5" thickBot="1" x14ac:dyDescent="0.3">
      <c r="A54" s="197">
        <v>634</v>
      </c>
      <c r="B54" s="237" t="s">
        <v>339</v>
      </c>
      <c r="C54" s="238">
        <v>0</v>
      </c>
      <c r="D54" s="238">
        <v>0</v>
      </c>
      <c r="E54" s="238">
        <v>0</v>
      </c>
      <c r="F54" s="233" t="e">
        <f t="shared" si="4"/>
        <v>#DIV/0!</v>
      </c>
      <c r="G54" s="233" t="e">
        <f t="shared" si="5"/>
        <v>#DIV/0!</v>
      </c>
      <c r="H54" s="238">
        <f t="shared" si="6"/>
        <v>0</v>
      </c>
    </row>
    <row r="55" spans="1:8" ht="32.25" thickBot="1" x14ac:dyDescent="0.3">
      <c r="A55" s="197">
        <v>636</v>
      </c>
      <c r="B55" s="237" t="s">
        <v>338</v>
      </c>
      <c r="C55" s="238">
        <v>7160400</v>
      </c>
      <c r="D55" s="238">
        <v>7481400</v>
      </c>
      <c r="E55" s="238">
        <v>3756770.89</v>
      </c>
      <c r="F55" s="233">
        <f t="shared" si="4"/>
        <v>52.4659361208871</v>
      </c>
      <c r="G55" s="233">
        <f t="shared" si="5"/>
        <v>50.214811265271209</v>
      </c>
      <c r="H55" s="238">
        <f t="shared" si="6"/>
        <v>498609.18309111422</v>
      </c>
    </row>
    <row r="56" spans="1:8" ht="16.5" thickBot="1" x14ac:dyDescent="0.3">
      <c r="A56" s="197">
        <v>638</v>
      </c>
      <c r="B56" s="237" t="s">
        <v>337</v>
      </c>
      <c r="C56" s="238">
        <v>42785</v>
      </c>
      <c r="D56" s="238">
        <v>22785</v>
      </c>
      <c r="E56" s="238">
        <v>5409.35</v>
      </c>
      <c r="F56" s="233">
        <f t="shared" si="4"/>
        <v>12.64309921701531</v>
      </c>
      <c r="G56" s="233">
        <f t="shared" si="5"/>
        <v>23.740838270792189</v>
      </c>
      <c r="H56" s="238">
        <f t="shared" si="6"/>
        <v>717.94412369765746</v>
      </c>
    </row>
    <row r="57" spans="1:8" ht="32.25" thickBot="1" x14ac:dyDescent="0.3">
      <c r="A57" s="197">
        <v>639</v>
      </c>
      <c r="B57" s="237" t="s">
        <v>336</v>
      </c>
      <c r="C57" s="238">
        <v>0</v>
      </c>
      <c r="D57" s="238">
        <v>0</v>
      </c>
      <c r="E57" s="238">
        <v>0</v>
      </c>
      <c r="F57" s="233" t="e">
        <f t="shared" si="4"/>
        <v>#DIV/0!</v>
      </c>
      <c r="G57" s="233" t="e">
        <f t="shared" si="5"/>
        <v>#DIV/0!</v>
      </c>
      <c r="H57" s="238">
        <f t="shared" si="6"/>
        <v>0</v>
      </c>
    </row>
    <row r="58" spans="1:8" ht="16.5" thickBot="1" x14ac:dyDescent="0.3">
      <c r="A58" s="197"/>
      <c r="B58" s="197" t="s">
        <v>326</v>
      </c>
      <c r="C58" s="241">
        <f>SUM(C51:C57)</f>
        <v>7203185</v>
      </c>
      <c r="D58" s="241">
        <f>SUM(D51:D57)</f>
        <v>7504185</v>
      </c>
      <c r="E58" s="241">
        <f>SUM(E51:E57)</f>
        <v>3762180.24</v>
      </c>
      <c r="F58" s="233">
        <f t="shared" si="4"/>
        <v>52.229399078324377</v>
      </c>
      <c r="G58" s="233">
        <f t="shared" si="5"/>
        <v>50.134428189070505</v>
      </c>
      <c r="H58" s="241">
        <f t="shared" si="6"/>
        <v>499327.12721481186</v>
      </c>
    </row>
    <row r="59" spans="1:8" ht="16.5" customHeight="1" thickBot="1" x14ac:dyDescent="0.3">
      <c r="A59" s="333" t="s">
        <v>335</v>
      </c>
      <c r="B59" s="334"/>
      <c r="C59" s="334"/>
      <c r="D59" s="334"/>
      <c r="E59" s="334"/>
      <c r="F59" s="334"/>
      <c r="G59" s="334"/>
      <c r="H59" s="335"/>
    </row>
    <row r="60" spans="1:8" ht="63.75" thickBot="1" x14ac:dyDescent="0.3">
      <c r="A60" s="235" t="s">
        <v>330</v>
      </c>
      <c r="B60" s="235" t="s">
        <v>329</v>
      </c>
      <c r="C60" s="235" t="s">
        <v>379</v>
      </c>
      <c r="D60" s="235" t="s">
        <v>380</v>
      </c>
      <c r="E60" s="235" t="s">
        <v>385</v>
      </c>
      <c r="F60" s="235" t="s">
        <v>328</v>
      </c>
      <c r="G60" s="235" t="s">
        <v>327</v>
      </c>
      <c r="H60" s="236" t="s">
        <v>384</v>
      </c>
    </row>
    <row r="61" spans="1:8" ht="16.5" thickBot="1" x14ac:dyDescent="0.3">
      <c r="A61" s="212"/>
      <c r="B61" s="212">
        <v>1</v>
      </c>
      <c r="C61" s="212">
        <v>3</v>
      </c>
      <c r="D61" s="212">
        <v>4</v>
      </c>
      <c r="E61" s="212">
        <v>5</v>
      </c>
      <c r="F61" s="212">
        <v>6</v>
      </c>
      <c r="G61" s="212">
        <v>7</v>
      </c>
      <c r="H61" s="212">
        <v>8</v>
      </c>
    </row>
    <row r="62" spans="1:8" ht="16.5" thickBot="1" x14ac:dyDescent="0.3">
      <c r="A62" s="197">
        <v>922</v>
      </c>
      <c r="B62" s="237" t="s">
        <v>331</v>
      </c>
      <c r="C62" s="238">
        <v>350000</v>
      </c>
      <c r="D62" s="238">
        <v>391992.25</v>
      </c>
      <c r="E62" s="238">
        <v>0</v>
      </c>
      <c r="F62" s="233">
        <f>E62/C62*100</f>
        <v>0</v>
      </c>
      <c r="G62" s="233">
        <f>E62/D62*100</f>
        <v>0</v>
      </c>
      <c r="H62" s="238">
        <f>E62/7.5345</f>
        <v>0</v>
      </c>
    </row>
    <row r="63" spans="1:8" ht="16.5" thickBot="1" x14ac:dyDescent="0.3">
      <c r="A63" s="197"/>
      <c r="B63" s="197"/>
      <c r="C63" s="238">
        <v>0</v>
      </c>
      <c r="D63" s="238">
        <v>0</v>
      </c>
      <c r="E63" s="238">
        <v>0</v>
      </c>
      <c r="F63" s="233" t="e">
        <f>E63/C63*100</f>
        <v>#DIV/0!</v>
      </c>
      <c r="G63" s="233" t="e">
        <f>E63/D63*100</f>
        <v>#DIV/0!</v>
      </c>
      <c r="H63" s="238">
        <f t="shared" ref="H63:H64" si="7">E63/7.5345</f>
        <v>0</v>
      </c>
    </row>
    <row r="64" spans="1:8" ht="16.5" thickBot="1" x14ac:dyDescent="0.3">
      <c r="A64" s="197"/>
      <c r="B64" s="197" t="s">
        <v>326</v>
      </c>
      <c r="C64" s="241">
        <v>350000</v>
      </c>
      <c r="D64" s="241">
        <f>SUM(D62:D63)</f>
        <v>391992.25</v>
      </c>
      <c r="E64" s="241">
        <f>SUM(E62:E63)</f>
        <v>0</v>
      </c>
      <c r="F64" s="233">
        <f>E64/C64*100</f>
        <v>0</v>
      </c>
      <c r="G64" s="233">
        <f>E64/D64*100</f>
        <v>0</v>
      </c>
      <c r="H64" s="241">
        <f t="shared" si="7"/>
        <v>0</v>
      </c>
    </row>
    <row r="65" spans="1:8" ht="21.75" customHeight="1" thickBot="1" x14ac:dyDescent="0.3">
      <c r="A65" s="333" t="s">
        <v>334</v>
      </c>
      <c r="B65" s="334"/>
      <c r="C65" s="334"/>
      <c r="D65" s="334"/>
      <c r="E65" s="334"/>
      <c r="F65" s="334"/>
      <c r="G65" s="334"/>
      <c r="H65" s="335"/>
    </row>
    <row r="66" spans="1:8" ht="63.75" thickBot="1" x14ac:dyDescent="0.3">
      <c r="A66" s="235" t="s">
        <v>330</v>
      </c>
      <c r="B66" s="235" t="s">
        <v>329</v>
      </c>
      <c r="C66" s="235" t="s">
        <v>379</v>
      </c>
      <c r="D66" s="235" t="s">
        <v>380</v>
      </c>
      <c r="E66" s="235" t="s">
        <v>385</v>
      </c>
      <c r="F66" s="235" t="s">
        <v>328</v>
      </c>
      <c r="G66" s="235" t="s">
        <v>327</v>
      </c>
      <c r="H66" s="236" t="s">
        <v>384</v>
      </c>
    </row>
    <row r="67" spans="1:8" ht="16.5" thickBot="1" x14ac:dyDescent="0.3">
      <c r="A67" s="212"/>
      <c r="B67" s="212">
        <v>1</v>
      </c>
      <c r="C67" s="212">
        <v>3</v>
      </c>
      <c r="D67" s="212">
        <v>4</v>
      </c>
      <c r="E67" s="212">
        <v>5</v>
      </c>
      <c r="F67" s="212">
        <v>6</v>
      </c>
      <c r="G67" s="212">
        <v>7</v>
      </c>
      <c r="H67" s="212">
        <v>8</v>
      </c>
    </row>
    <row r="68" spans="1:8" ht="32.25" thickBot="1" x14ac:dyDescent="0.3">
      <c r="A68" s="197">
        <v>663</v>
      </c>
      <c r="B68" s="237" t="s">
        <v>333</v>
      </c>
      <c r="C68" s="238">
        <v>4000</v>
      </c>
      <c r="D68" s="238">
        <v>8430</v>
      </c>
      <c r="E68" s="238">
        <v>5430.71</v>
      </c>
      <c r="F68" s="233">
        <f>E68/C68*100</f>
        <v>135.76775000000001</v>
      </c>
      <c r="G68" s="233">
        <f>E68/D68*100</f>
        <v>64.421233689205209</v>
      </c>
      <c r="H68" s="238">
        <f>E68/7.5345</f>
        <v>720.77908288539379</v>
      </c>
    </row>
    <row r="69" spans="1:8" ht="16.5" thickBot="1" x14ac:dyDescent="0.3">
      <c r="A69" s="197"/>
      <c r="B69" s="197"/>
      <c r="C69" s="238">
        <v>0</v>
      </c>
      <c r="D69" s="238">
        <v>0</v>
      </c>
      <c r="E69" s="238">
        <v>0</v>
      </c>
      <c r="F69" s="233" t="e">
        <f>E69/C69*100</f>
        <v>#DIV/0!</v>
      </c>
      <c r="G69" s="233" t="e">
        <f>E69/D69*100</f>
        <v>#DIV/0!</v>
      </c>
      <c r="H69" s="238">
        <f t="shared" ref="H69:H70" si="8">E69/7.5345</f>
        <v>0</v>
      </c>
    </row>
    <row r="70" spans="1:8" ht="16.5" thickBot="1" x14ac:dyDescent="0.3">
      <c r="A70" s="197"/>
      <c r="B70" s="197" t="s">
        <v>326</v>
      </c>
      <c r="C70" s="241">
        <f>SUM(C68:C69)</f>
        <v>4000</v>
      </c>
      <c r="D70" s="241">
        <f>SUM(D68:D69)</f>
        <v>8430</v>
      </c>
      <c r="E70" s="241">
        <f>SUM(E68:E69)</f>
        <v>5430.71</v>
      </c>
      <c r="F70" s="233">
        <f>E70/C70*100</f>
        <v>135.76775000000001</v>
      </c>
      <c r="G70" s="233">
        <f>E70/D70*100</f>
        <v>64.421233689205209</v>
      </c>
      <c r="H70" s="241">
        <f t="shared" si="8"/>
        <v>720.77908288539379</v>
      </c>
    </row>
    <row r="71" spans="1:8" ht="16.5" customHeight="1" thickBot="1" x14ac:dyDescent="0.3">
      <c r="A71" s="333" t="s">
        <v>332</v>
      </c>
      <c r="B71" s="334"/>
      <c r="C71" s="334"/>
      <c r="D71" s="334"/>
      <c r="E71" s="334"/>
      <c r="F71" s="334"/>
      <c r="G71" s="334"/>
      <c r="H71" s="335"/>
    </row>
    <row r="72" spans="1:8" ht="63.75" thickBot="1" x14ac:dyDescent="0.3">
      <c r="A72" s="235" t="s">
        <v>330</v>
      </c>
      <c r="B72" s="235" t="s">
        <v>329</v>
      </c>
      <c r="C72" s="235" t="s">
        <v>379</v>
      </c>
      <c r="D72" s="235" t="s">
        <v>380</v>
      </c>
      <c r="E72" s="235" t="s">
        <v>385</v>
      </c>
      <c r="F72" s="235" t="s">
        <v>328</v>
      </c>
      <c r="G72" s="235" t="s">
        <v>327</v>
      </c>
      <c r="H72" s="236" t="s">
        <v>384</v>
      </c>
    </row>
    <row r="73" spans="1:8" ht="16.5" thickBot="1" x14ac:dyDescent="0.3">
      <c r="A73" s="212"/>
      <c r="B73" s="212">
        <v>1</v>
      </c>
      <c r="C73" s="212">
        <v>3</v>
      </c>
      <c r="D73" s="212">
        <v>4</v>
      </c>
      <c r="E73" s="212">
        <v>5</v>
      </c>
      <c r="F73" s="212">
        <v>6</v>
      </c>
      <c r="G73" s="212">
        <v>7</v>
      </c>
      <c r="H73" s="212">
        <v>8</v>
      </c>
    </row>
    <row r="74" spans="1:8" ht="16.5" thickBot="1" x14ac:dyDescent="0.3">
      <c r="A74" s="197">
        <v>922</v>
      </c>
      <c r="B74" s="237" t="s">
        <v>331</v>
      </c>
      <c r="C74" s="238">
        <v>15000</v>
      </c>
      <c r="D74" s="238">
        <v>10000</v>
      </c>
      <c r="E74" s="238">
        <v>0</v>
      </c>
      <c r="F74" s="233">
        <f>E74/C74*100</f>
        <v>0</v>
      </c>
      <c r="G74" s="233">
        <f>E74/D74*100</f>
        <v>0</v>
      </c>
      <c r="H74" s="238">
        <f>E74/7.5345</f>
        <v>0</v>
      </c>
    </row>
    <row r="75" spans="1:8" ht="16.5" thickBot="1" x14ac:dyDescent="0.3">
      <c r="A75" s="197"/>
      <c r="B75" s="197"/>
      <c r="C75" s="238">
        <v>0</v>
      </c>
      <c r="D75" s="238">
        <v>0</v>
      </c>
      <c r="E75" s="238">
        <v>0</v>
      </c>
      <c r="F75" s="233" t="e">
        <f>E75/C75*100</f>
        <v>#DIV/0!</v>
      </c>
      <c r="G75" s="233" t="e">
        <f>E75/D75*100</f>
        <v>#DIV/0!</v>
      </c>
      <c r="H75" s="238">
        <f t="shared" ref="H75:H76" si="9">E75/7.5345</f>
        <v>0</v>
      </c>
    </row>
    <row r="76" spans="1:8" ht="16.5" thickBot="1" x14ac:dyDescent="0.3">
      <c r="A76" s="197"/>
      <c r="B76" s="197" t="s">
        <v>326</v>
      </c>
      <c r="C76" s="241">
        <f>SUM(C74:C75)</f>
        <v>15000</v>
      </c>
      <c r="D76" s="241">
        <f>SUM(D74:D75)</f>
        <v>10000</v>
      </c>
      <c r="E76" s="241">
        <f>SUM(E74:E75)</f>
        <v>0</v>
      </c>
      <c r="F76" s="233">
        <f>E76/C76*100</f>
        <v>0</v>
      </c>
      <c r="G76" s="233">
        <f>E76/D76*100</f>
        <v>0</v>
      </c>
      <c r="H76" s="241">
        <f t="shared" si="9"/>
        <v>0</v>
      </c>
    </row>
    <row r="77" spans="1:8" ht="16.5" customHeight="1" thickBot="1" x14ac:dyDescent="0.3">
      <c r="A77" s="333"/>
      <c r="B77" s="334"/>
      <c r="C77" s="334"/>
      <c r="D77" s="334"/>
      <c r="E77" s="334"/>
      <c r="F77" s="334"/>
      <c r="G77" s="334"/>
      <c r="H77" s="335"/>
    </row>
    <row r="79" spans="1:8" x14ac:dyDescent="0.25">
      <c r="A79" s="352" t="s">
        <v>405</v>
      </c>
      <c r="B79" s="352"/>
      <c r="C79" s="352"/>
      <c r="D79" s="352"/>
      <c r="E79" s="352"/>
      <c r="F79" s="352"/>
      <c r="G79" s="352"/>
    </row>
  </sheetData>
  <mergeCells count="15">
    <mergeCell ref="A79:G79"/>
    <mergeCell ref="A35:H35"/>
    <mergeCell ref="A7:B7"/>
    <mergeCell ref="A10:B10"/>
    <mergeCell ref="A1:B4"/>
    <mergeCell ref="A6:H6"/>
    <mergeCell ref="A13:H13"/>
    <mergeCell ref="A20:H20"/>
    <mergeCell ref="A28:H28"/>
    <mergeCell ref="A77:H77"/>
    <mergeCell ref="A43:H43"/>
    <mergeCell ref="A48:H48"/>
    <mergeCell ref="A59:H59"/>
    <mergeCell ref="A65:H65"/>
    <mergeCell ref="A71:H71"/>
  </mergeCell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9446C-C001-49A4-AD1C-B1E0BDAF5609}">
  <dimension ref="A1:H151"/>
  <sheetViews>
    <sheetView view="pageLayout" topLeftCell="A151" zoomScaleNormal="100" workbookViewId="0">
      <selection activeCell="C155" sqref="C155"/>
    </sheetView>
  </sheetViews>
  <sheetFormatPr defaultRowHeight="15" x14ac:dyDescent="0.25"/>
  <cols>
    <col min="1" max="1" width="9.28515625" bestFit="1" customWidth="1"/>
    <col min="2" max="2" width="44.5703125" customWidth="1"/>
    <col min="3" max="3" width="16.28515625" customWidth="1"/>
    <col min="4" max="4" width="15.5703125" customWidth="1"/>
    <col min="5" max="5" width="16.28515625" customWidth="1"/>
    <col min="6" max="7" width="14.140625" bestFit="1" customWidth="1"/>
    <col min="8" max="8" width="15.42578125" customWidth="1"/>
    <col min="13" max="13" width="11.85546875" customWidth="1"/>
    <col min="15" max="15" width="13.85546875" customWidth="1"/>
    <col min="16" max="16" width="17.28515625" customWidth="1"/>
    <col min="18" max="18" width="12" customWidth="1"/>
    <col min="20" max="20" width="18.7109375" customWidth="1"/>
  </cols>
  <sheetData>
    <row r="1" spans="1:8" ht="15" customHeight="1" x14ac:dyDescent="0.25">
      <c r="A1" s="338" t="s">
        <v>382</v>
      </c>
      <c r="B1" s="338"/>
    </row>
    <row r="2" spans="1:8" ht="15" customHeight="1" x14ac:dyDescent="0.25">
      <c r="A2" s="338"/>
      <c r="B2" s="338"/>
    </row>
    <row r="3" spans="1:8" ht="15" customHeight="1" x14ac:dyDescent="0.25">
      <c r="A3" s="338"/>
      <c r="B3" s="338"/>
    </row>
    <row r="4" spans="1:8" ht="15" customHeight="1" x14ac:dyDescent="0.25">
      <c r="A4" s="338"/>
      <c r="B4" s="338"/>
    </row>
    <row r="5" spans="1:8" ht="15.75" thickBot="1" x14ac:dyDescent="0.3">
      <c r="C5" s="207"/>
      <c r="D5" s="207"/>
    </row>
    <row r="6" spans="1:8" ht="29.25" customHeight="1" thickBot="1" x14ac:dyDescent="0.3">
      <c r="A6" s="341" t="s">
        <v>374</v>
      </c>
      <c r="B6" s="342"/>
      <c r="C6" s="342"/>
      <c r="D6" s="342"/>
      <c r="E6" s="342"/>
      <c r="F6" s="342"/>
      <c r="G6" s="342"/>
      <c r="H6" s="343"/>
    </row>
    <row r="7" spans="1:8" ht="44.25" customHeight="1" thickBot="1" x14ac:dyDescent="0.3">
      <c r="A7" s="347" t="s">
        <v>356</v>
      </c>
      <c r="B7" s="348"/>
      <c r="C7" s="228" t="s">
        <v>379</v>
      </c>
      <c r="D7" s="228" t="s">
        <v>380</v>
      </c>
      <c r="E7" s="228" t="s">
        <v>383</v>
      </c>
      <c r="F7" s="228" t="s">
        <v>328</v>
      </c>
      <c r="G7" s="228" t="s">
        <v>327</v>
      </c>
      <c r="H7" s="228" t="s">
        <v>384</v>
      </c>
    </row>
    <row r="8" spans="1:8" ht="16.5" customHeight="1" thickBot="1" x14ac:dyDescent="0.3">
      <c r="A8" s="208"/>
      <c r="B8" s="209"/>
      <c r="C8" s="265">
        <v>3</v>
      </c>
      <c r="D8" s="265">
        <v>4</v>
      </c>
      <c r="E8" s="265">
        <v>5</v>
      </c>
      <c r="F8" s="265">
        <v>6</v>
      </c>
      <c r="G8" s="265">
        <v>7</v>
      </c>
      <c r="H8" s="265">
        <v>8</v>
      </c>
    </row>
    <row r="9" spans="1:8" ht="16.5" thickBot="1" x14ac:dyDescent="0.3">
      <c r="A9" s="204"/>
      <c r="B9" s="206" t="s">
        <v>326</v>
      </c>
      <c r="C9" s="205">
        <f t="shared" ref="C9:G9" si="0">C12</f>
        <v>8883656</v>
      </c>
      <c r="D9" s="205">
        <f>D12</f>
        <v>9157080.25</v>
      </c>
      <c r="E9" s="205">
        <f t="shared" si="0"/>
        <v>4389977.040000001</v>
      </c>
      <c r="F9" s="205">
        <f t="shared" si="0"/>
        <v>49.416333095293211</v>
      </c>
      <c r="G9" s="205">
        <f t="shared" si="0"/>
        <v>47.940794665417521</v>
      </c>
      <c r="H9" s="205">
        <f>E9/7.5345</f>
        <v>582650.08162452723</v>
      </c>
    </row>
    <row r="10" spans="1:8" ht="46.5" customHeight="1" thickBot="1" x14ac:dyDescent="0.3">
      <c r="A10" s="349" t="s">
        <v>354</v>
      </c>
      <c r="B10" s="350"/>
      <c r="C10" s="198" t="s">
        <v>379</v>
      </c>
      <c r="D10" s="198" t="s">
        <v>380</v>
      </c>
      <c r="E10" s="198" t="s">
        <v>383</v>
      </c>
      <c r="F10" s="198" t="s">
        <v>328</v>
      </c>
      <c r="G10" s="198" t="s">
        <v>327</v>
      </c>
      <c r="H10" s="228" t="s">
        <v>384</v>
      </c>
    </row>
    <row r="11" spans="1:8" ht="16.5" customHeight="1" thickBot="1" x14ac:dyDescent="0.3">
      <c r="A11" s="208"/>
      <c r="B11" s="210"/>
      <c r="C11" s="193">
        <v>3</v>
      </c>
      <c r="D11" s="193">
        <v>4</v>
      </c>
      <c r="E11" s="193">
        <v>5</v>
      </c>
      <c r="F11" s="193">
        <v>6</v>
      </c>
      <c r="G11" s="193">
        <v>7</v>
      </c>
      <c r="H11" s="266"/>
    </row>
    <row r="12" spans="1:8" ht="16.5" thickBot="1" x14ac:dyDescent="0.3">
      <c r="A12" s="204"/>
      <c r="B12" s="203" t="s">
        <v>326</v>
      </c>
      <c r="C12" s="202">
        <f>C31+C51+C60+C80+C88+C108+C118+C138+C146+C166</f>
        <v>8883656</v>
      </c>
      <c r="D12" s="202">
        <f>D31+D51+D60+D80+D88+D108+D118+D138+D146+D166</f>
        <v>9157080.25</v>
      </c>
      <c r="E12" s="202">
        <f>E31+E51+E60+E80+E88+E108+E118+E138+E146+E166</f>
        <v>4389977.040000001</v>
      </c>
      <c r="F12" s="189">
        <f t="shared" ref="F12" si="1">E12/C12*100</f>
        <v>49.416333095293211</v>
      </c>
      <c r="G12" s="189">
        <f t="shared" ref="G12" si="2">E12/D12*100</f>
        <v>47.940794665417521</v>
      </c>
      <c r="H12" s="205">
        <f>E12/7.5345</f>
        <v>582650.08162452723</v>
      </c>
    </row>
    <row r="13" spans="1:8" ht="16.5" customHeight="1" x14ac:dyDescent="0.25">
      <c r="A13" s="344" t="s">
        <v>353</v>
      </c>
      <c r="B13" s="345"/>
      <c r="C13" s="345"/>
      <c r="D13" s="345"/>
      <c r="E13" s="345"/>
      <c r="F13" s="345"/>
      <c r="G13" s="345"/>
      <c r="H13" s="346"/>
    </row>
    <row r="14" spans="1:8" ht="48.75" customHeight="1" thickBot="1" x14ac:dyDescent="0.3">
      <c r="A14" s="196" t="s">
        <v>330</v>
      </c>
      <c r="B14" s="195" t="s">
        <v>329</v>
      </c>
      <c r="C14" s="195" t="s">
        <v>379</v>
      </c>
      <c r="D14" s="195" t="s">
        <v>380</v>
      </c>
      <c r="E14" s="195" t="s">
        <v>385</v>
      </c>
      <c r="F14" s="195" t="s">
        <v>328</v>
      </c>
      <c r="G14" s="195" t="s">
        <v>327</v>
      </c>
      <c r="H14" s="264" t="s">
        <v>384</v>
      </c>
    </row>
    <row r="15" spans="1:8" ht="16.5" thickBot="1" x14ac:dyDescent="0.3">
      <c r="A15" s="211"/>
      <c r="B15" s="212">
        <v>1</v>
      </c>
      <c r="C15" s="193">
        <v>3</v>
      </c>
      <c r="D15" s="193">
        <v>4</v>
      </c>
      <c r="E15" s="193">
        <v>5</v>
      </c>
      <c r="F15" s="193">
        <v>6</v>
      </c>
      <c r="G15" s="193">
        <v>7</v>
      </c>
      <c r="H15" s="193">
        <v>8</v>
      </c>
    </row>
    <row r="16" spans="1:8" ht="16.5" thickBot="1" x14ac:dyDescent="0.3">
      <c r="A16" s="199">
        <v>311</v>
      </c>
      <c r="B16" s="213" t="s">
        <v>357</v>
      </c>
      <c r="C16" s="200">
        <v>17400</v>
      </c>
      <c r="D16" s="200">
        <v>15000</v>
      </c>
      <c r="E16" s="200">
        <v>0</v>
      </c>
      <c r="F16" s="189">
        <f t="shared" ref="F16:F31" si="3">E16/C16*100</f>
        <v>0</v>
      </c>
      <c r="G16" s="189">
        <f t="shared" ref="G16:G31" si="4">E16/D16*100</f>
        <v>0</v>
      </c>
      <c r="H16" s="200">
        <f>D16/7.5345</f>
        <v>1990.8421262193906</v>
      </c>
    </row>
    <row r="17" spans="1:8" ht="16.5" thickBot="1" x14ac:dyDescent="0.3">
      <c r="A17" s="199">
        <v>312</v>
      </c>
      <c r="B17" s="213" t="s">
        <v>358</v>
      </c>
      <c r="C17" s="200">
        <v>0</v>
      </c>
      <c r="D17" s="200">
        <v>0</v>
      </c>
      <c r="E17" s="200">
        <v>0</v>
      </c>
      <c r="F17" s="189" t="e">
        <f t="shared" si="3"/>
        <v>#DIV/0!</v>
      </c>
      <c r="G17" s="189" t="e">
        <f t="shared" si="4"/>
        <v>#DIV/0!</v>
      </c>
      <c r="H17" s="200">
        <f t="shared" ref="H17:H31" si="5">D17/7.5345</f>
        <v>0</v>
      </c>
    </row>
    <row r="18" spans="1:8" ht="16.5" thickBot="1" x14ac:dyDescent="0.3">
      <c r="A18" s="199">
        <v>313</v>
      </c>
      <c r="B18" s="213" t="s">
        <v>359</v>
      </c>
      <c r="C18" s="200">
        <v>0</v>
      </c>
      <c r="D18" s="200">
        <v>0</v>
      </c>
      <c r="E18" s="200">
        <v>0</v>
      </c>
      <c r="F18" s="189" t="e">
        <f t="shared" si="3"/>
        <v>#DIV/0!</v>
      </c>
      <c r="G18" s="189" t="e">
        <f t="shared" si="4"/>
        <v>#DIV/0!</v>
      </c>
      <c r="H18" s="200">
        <f t="shared" si="5"/>
        <v>0</v>
      </c>
    </row>
    <row r="19" spans="1:8" ht="16.5" thickBot="1" x14ac:dyDescent="0.3">
      <c r="A19" s="199">
        <v>321</v>
      </c>
      <c r="B19" s="213" t="s">
        <v>360</v>
      </c>
      <c r="C19" s="200">
        <v>284600</v>
      </c>
      <c r="D19" s="200">
        <v>310022</v>
      </c>
      <c r="E19" s="200">
        <v>169146.8</v>
      </c>
      <c r="F19" s="189">
        <f t="shared" si="3"/>
        <v>59.433169360505964</v>
      </c>
      <c r="G19" s="189">
        <f t="shared" si="4"/>
        <v>54.559611898510433</v>
      </c>
      <c r="H19" s="200">
        <f t="shared" si="5"/>
        <v>41146.9905103192</v>
      </c>
    </row>
    <row r="20" spans="1:8" ht="16.5" thickBot="1" x14ac:dyDescent="0.3">
      <c r="A20" s="199">
        <v>322</v>
      </c>
      <c r="B20" s="213" t="s">
        <v>361</v>
      </c>
      <c r="C20" s="200">
        <v>194700</v>
      </c>
      <c r="D20" s="200">
        <v>171196</v>
      </c>
      <c r="E20" s="200">
        <v>81198.899999999994</v>
      </c>
      <c r="F20" s="189">
        <f t="shared" si="3"/>
        <v>41.70462249614792</v>
      </c>
      <c r="G20" s="189">
        <f t="shared" si="4"/>
        <v>47.430372204958054</v>
      </c>
      <c r="H20" s="200">
        <f t="shared" si="5"/>
        <v>22721.613909350319</v>
      </c>
    </row>
    <row r="21" spans="1:8" ht="16.5" thickBot="1" x14ac:dyDescent="0.3">
      <c r="A21" s="199">
        <v>323</v>
      </c>
      <c r="B21" s="214" t="s">
        <v>362</v>
      </c>
      <c r="C21" s="200">
        <v>178566</v>
      </c>
      <c r="D21" s="200">
        <v>192440</v>
      </c>
      <c r="E21" s="200">
        <v>106750.26</v>
      </c>
      <c r="F21" s="189">
        <f t="shared" si="3"/>
        <v>59.781962971674339</v>
      </c>
      <c r="G21" s="189">
        <f t="shared" si="4"/>
        <v>55.471970484306802</v>
      </c>
      <c r="H21" s="200">
        <f t="shared" si="5"/>
        <v>25541.177251310637</v>
      </c>
    </row>
    <row r="22" spans="1:8" ht="16.5" customHeight="1" thickBot="1" x14ac:dyDescent="0.3">
      <c r="A22" s="191">
        <v>324</v>
      </c>
      <c r="B22" s="214" t="s">
        <v>363</v>
      </c>
      <c r="C22" s="200">
        <v>0</v>
      </c>
      <c r="D22" s="200">
        <v>0</v>
      </c>
      <c r="E22" s="200">
        <v>0</v>
      </c>
      <c r="F22" s="189" t="e">
        <f t="shared" si="3"/>
        <v>#DIV/0!</v>
      </c>
      <c r="G22" s="189" t="e">
        <f t="shared" si="4"/>
        <v>#DIV/0!</v>
      </c>
      <c r="H22" s="200">
        <f t="shared" si="5"/>
        <v>0</v>
      </c>
    </row>
    <row r="23" spans="1:8" ht="16.5" thickBot="1" x14ac:dyDescent="0.3">
      <c r="A23" s="191">
        <v>329</v>
      </c>
      <c r="B23" s="213" t="s">
        <v>29</v>
      </c>
      <c r="C23" s="200">
        <v>3000</v>
      </c>
      <c r="D23" s="200">
        <v>1810</v>
      </c>
      <c r="E23" s="200">
        <v>1809.68</v>
      </c>
      <c r="F23" s="189">
        <f t="shared" si="3"/>
        <v>60.32266666666667</v>
      </c>
      <c r="G23" s="189">
        <f t="shared" si="4"/>
        <v>99.982320441988961</v>
      </c>
      <c r="H23" s="200">
        <f t="shared" si="5"/>
        <v>240.22828323047315</v>
      </c>
    </row>
    <row r="24" spans="1:8" ht="16.5" thickBot="1" x14ac:dyDescent="0.3">
      <c r="A24" s="191">
        <v>343</v>
      </c>
      <c r="B24" s="213" t="s">
        <v>364</v>
      </c>
      <c r="C24" s="200">
        <v>5200</v>
      </c>
      <c r="D24" s="200">
        <v>5000</v>
      </c>
      <c r="E24" s="200">
        <v>2445.92</v>
      </c>
      <c r="F24" s="189">
        <f t="shared" si="3"/>
        <v>47.036923076923074</v>
      </c>
      <c r="G24" s="189">
        <f t="shared" si="4"/>
        <v>48.918399999999998</v>
      </c>
      <c r="H24" s="200">
        <f t="shared" si="5"/>
        <v>663.61404207313024</v>
      </c>
    </row>
    <row r="25" spans="1:8" ht="16.5" thickBot="1" x14ac:dyDescent="0.3">
      <c r="A25" s="191">
        <v>421</v>
      </c>
      <c r="B25" s="213" t="s">
        <v>365</v>
      </c>
      <c r="C25" s="200">
        <v>0</v>
      </c>
      <c r="D25" s="200">
        <v>0</v>
      </c>
      <c r="E25" s="200">
        <v>0</v>
      </c>
      <c r="F25" s="189" t="e">
        <f t="shared" si="3"/>
        <v>#DIV/0!</v>
      </c>
      <c r="G25" s="189" t="e">
        <f t="shared" si="4"/>
        <v>#DIV/0!</v>
      </c>
      <c r="H25" s="200">
        <f t="shared" si="5"/>
        <v>0</v>
      </c>
    </row>
    <row r="26" spans="1:8" ht="16.5" thickBot="1" x14ac:dyDescent="0.3">
      <c r="A26" s="191">
        <v>422</v>
      </c>
      <c r="B26" s="213" t="s">
        <v>366</v>
      </c>
      <c r="C26" s="200">
        <v>383000</v>
      </c>
      <c r="D26" s="200">
        <v>299000</v>
      </c>
      <c r="E26" s="200">
        <v>34448.639999999999</v>
      </c>
      <c r="F26" s="189">
        <f t="shared" si="3"/>
        <v>8.9944229765013048</v>
      </c>
      <c r="G26" s="189">
        <f t="shared" si="4"/>
        <v>11.521284280936454</v>
      </c>
      <c r="H26" s="200">
        <f t="shared" si="5"/>
        <v>39684.119715973189</v>
      </c>
    </row>
    <row r="27" spans="1:8" ht="16.5" thickBot="1" x14ac:dyDescent="0.3">
      <c r="A27" s="191">
        <v>423</v>
      </c>
      <c r="B27" s="213" t="s">
        <v>367</v>
      </c>
      <c r="C27" s="200">
        <v>0</v>
      </c>
      <c r="D27" s="200">
        <v>0</v>
      </c>
      <c r="E27" s="200">
        <v>0</v>
      </c>
      <c r="F27" s="189" t="e">
        <f t="shared" si="3"/>
        <v>#DIV/0!</v>
      </c>
      <c r="G27" s="189" t="e">
        <f t="shared" si="4"/>
        <v>#DIV/0!</v>
      </c>
      <c r="H27" s="200">
        <f t="shared" si="5"/>
        <v>0</v>
      </c>
    </row>
    <row r="28" spans="1:8" ht="30.75" thickBot="1" x14ac:dyDescent="0.3">
      <c r="A28" s="191">
        <v>424</v>
      </c>
      <c r="B28" s="231" t="s">
        <v>368</v>
      </c>
      <c r="C28" s="200">
        <v>2000</v>
      </c>
      <c r="D28" s="200">
        <v>0</v>
      </c>
      <c r="E28" s="200">
        <v>0</v>
      </c>
      <c r="F28" s="189">
        <f t="shared" si="3"/>
        <v>0</v>
      </c>
      <c r="G28" s="189" t="e">
        <f t="shared" si="4"/>
        <v>#DIV/0!</v>
      </c>
      <c r="H28" s="200">
        <f t="shared" si="5"/>
        <v>0</v>
      </c>
    </row>
    <row r="29" spans="1:8" ht="16.5" thickBot="1" x14ac:dyDescent="0.3">
      <c r="A29" s="191">
        <v>454</v>
      </c>
      <c r="B29" s="190"/>
      <c r="C29" s="200">
        <v>0</v>
      </c>
      <c r="D29" s="200">
        <v>0</v>
      </c>
      <c r="E29" s="200">
        <v>0</v>
      </c>
      <c r="F29" s="189" t="e">
        <f t="shared" si="3"/>
        <v>#DIV/0!</v>
      </c>
      <c r="G29" s="189" t="e">
        <f t="shared" si="4"/>
        <v>#DIV/0!</v>
      </c>
      <c r="H29" s="200">
        <f t="shared" si="5"/>
        <v>0</v>
      </c>
    </row>
    <row r="30" spans="1:8" ht="16.5" thickBot="1" x14ac:dyDescent="0.3">
      <c r="A30" s="191">
        <v>9222</v>
      </c>
      <c r="B30" s="190" t="s">
        <v>369</v>
      </c>
      <c r="C30" s="200">
        <v>0</v>
      </c>
      <c r="D30" s="200">
        <v>0</v>
      </c>
      <c r="E30" s="200">
        <v>0</v>
      </c>
      <c r="F30" s="189" t="e">
        <f t="shared" si="3"/>
        <v>#DIV/0!</v>
      </c>
      <c r="G30" s="189" t="e">
        <f t="shared" si="4"/>
        <v>#DIV/0!</v>
      </c>
      <c r="H30" s="200">
        <f t="shared" si="5"/>
        <v>0</v>
      </c>
    </row>
    <row r="31" spans="1:8" ht="16.5" thickBot="1" x14ac:dyDescent="0.3">
      <c r="A31" s="191"/>
      <c r="B31" s="190" t="s">
        <v>326</v>
      </c>
      <c r="C31" s="201">
        <f>SUM(C16:C30)</f>
        <v>1068466</v>
      </c>
      <c r="D31" s="201">
        <f>SUM(D16:D30)</f>
        <v>994468</v>
      </c>
      <c r="E31" s="201">
        <f>SUM(E16:E30)</f>
        <v>395800.19999999995</v>
      </c>
      <c r="F31" s="189">
        <f t="shared" si="3"/>
        <v>37.043780522730714</v>
      </c>
      <c r="G31" s="189">
        <f t="shared" si="4"/>
        <v>39.800194676952898</v>
      </c>
      <c r="H31" s="201">
        <f t="shared" si="5"/>
        <v>131988.58583847634</v>
      </c>
    </row>
    <row r="32" spans="1:8" ht="16.5" customHeight="1" thickBot="1" x14ac:dyDescent="0.3">
      <c r="A32" s="333" t="s">
        <v>351</v>
      </c>
      <c r="B32" s="334"/>
      <c r="C32" s="334"/>
      <c r="D32" s="334"/>
      <c r="E32" s="334"/>
      <c r="F32" s="334"/>
      <c r="G32" s="334"/>
      <c r="H32" s="335"/>
    </row>
    <row r="33" spans="1:8" ht="47.25" customHeight="1" thickBot="1" x14ac:dyDescent="0.3">
      <c r="A33" s="196" t="s">
        <v>330</v>
      </c>
      <c r="B33" s="195" t="s">
        <v>329</v>
      </c>
      <c r="C33" s="195" t="s">
        <v>379</v>
      </c>
      <c r="D33" s="195" t="s">
        <v>380</v>
      </c>
      <c r="E33" s="195" t="s">
        <v>385</v>
      </c>
      <c r="F33" s="195" t="s">
        <v>328</v>
      </c>
      <c r="G33" s="195" t="s">
        <v>327</v>
      </c>
      <c r="H33" s="230" t="s">
        <v>384</v>
      </c>
    </row>
    <row r="34" spans="1:8" ht="16.5" thickBot="1" x14ac:dyDescent="0.3">
      <c r="A34" s="194"/>
      <c r="B34" s="193">
        <v>1</v>
      </c>
      <c r="C34" s="193">
        <v>3</v>
      </c>
      <c r="D34" s="193">
        <v>4</v>
      </c>
      <c r="E34" s="193">
        <v>5</v>
      </c>
      <c r="F34" s="193">
        <v>6</v>
      </c>
      <c r="G34" s="193">
        <v>7</v>
      </c>
      <c r="H34" s="193">
        <v>8</v>
      </c>
    </row>
    <row r="35" spans="1:8" ht="16.5" thickBot="1" x14ac:dyDescent="0.3">
      <c r="A35" s="199">
        <v>311</v>
      </c>
      <c r="B35" s="213" t="s">
        <v>357</v>
      </c>
      <c r="C35" s="200">
        <v>0</v>
      </c>
      <c r="D35" s="200">
        <v>0</v>
      </c>
      <c r="E35" s="200">
        <v>0</v>
      </c>
      <c r="F35" s="189" t="e">
        <f t="shared" ref="F35:F51" si="6">E35/C35*100</f>
        <v>#DIV/0!</v>
      </c>
      <c r="G35" s="189" t="e">
        <f t="shared" ref="G35:G51" si="7">E35/D35*100</f>
        <v>#DIV/0!</v>
      </c>
      <c r="H35" s="200">
        <f>E35/7.5345</f>
        <v>0</v>
      </c>
    </row>
    <row r="36" spans="1:8" ht="16.5" thickBot="1" x14ac:dyDescent="0.3">
      <c r="A36" s="199">
        <v>312</v>
      </c>
      <c r="B36" s="213" t="s">
        <v>358</v>
      </c>
      <c r="C36" s="200">
        <v>0</v>
      </c>
      <c r="D36" s="200">
        <v>0</v>
      </c>
      <c r="E36" s="200">
        <v>0</v>
      </c>
      <c r="F36" s="189" t="e">
        <f t="shared" si="6"/>
        <v>#DIV/0!</v>
      </c>
      <c r="G36" s="189" t="e">
        <f t="shared" si="7"/>
        <v>#DIV/0!</v>
      </c>
      <c r="H36" s="200">
        <f t="shared" ref="H36:H50" si="8">E36/7.5345</f>
        <v>0</v>
      </c>
    </row>
    <row r="37" spans="1:8" ht="16.5" thickBot="1" x14ac:dyDescent="0.3">
      <c r="A37" s="199">
        <v>313</v>
      </c>
      <c r="B37" s="213" t="s">
        <v>359</v>
      </c>
      <c r="C37" s="200">
        <v>0</v>
      </c>
      <c r="D37" s="200">
        <v>0</v>
      </c>
      <c r="E37" s="200">
        <v>0</v>
      </c>
      <c r="F37" s="189" t="e">
        <f t="shared" si="6"/>
        <v>#DIV/0!</v>
      </c>
      <c r="G37" s="189" t="e">
        <f t="shared" si="7"/>
        <v>#DIV/0!</v>
      </c>
      <c r="H37" s="200">
        <f t="shared" si="8"/>
        <v>0</v>
      </c>
    </row>
    <row r="38" spans="1:8" ht="16.5" thickBot="1" x14ac:dyDescent="0.3">
      <c r="A38" s="199">
        <v>321</v>
      </c>
      <c r="B38" s="213" t="s">
        <v>360</v>
      </c>
      <c r="C38" s="200">
        <v>11000</v>
      </c>
      <c r="D38" s="200">
        <v>12500</v>
      </c>
      <c r="E38" s="200">
        <v>750</v>
      </c>
      <c r="F38" s="189">
        <f t="shared" si="6"/>
        <v>6.8181818181818175</v>
      </c>
      <c r="G38" s="189">
        <f t="shared" si="7"/>
        <v>6</v>
      </c>
      <c r="H38" s="200">
        <f t="shared" si="8"/>
        <v>99.54210631096953</v>
      </c>
    </row>
    <row r="39" spans="1:8" ht="16.5" customHeight="1" thickBot="1" x14ac:dyDescent="0.3">
      <c r="A39" s="199">
        <v>322</v>
      </c>
      <c r="B39" s="213" t="s">
        <v>361</v>
      </c>
      <c r="C39" s="200">
        <v>22500</v>
      </c>
      <c r="D39" s="200">
        <v>23000</v>
      </c>
      <c r="E39" s="200">
        <v>531.09</v>
      </c>
      <c r="F39" s="189">
        <f t="shared" si="6"/>
        <v>2.3603999999999998</v>
      </c>
      <c r="G39" s="189">
        <f t="shared" si="7"/>
        <v>2.3090869565217393</v>
      </c>
      <c r="H39" s="200">
        <f t="shared" si="8"/>
        <v>70.487756320923751</v>
      </c>
    </row>
    <row r="40" spans="1:8" ht="16.5" customHeight="1" thickBot="1" x14ac:dyDescent="0.3">
      <c r="A40" s="199">
        <v>323</v>
      </c>
      <c r="B40" s="214" t="s">
        <v>362</v>
      </c>
      <c r="C40" s="200">
        <v>90500</v>
      </c>
      <c r="D40" s="200">
        <v>94000</v>
      </c>
      <c r="E40" s="200">
        <v>9157.1</v>
      </c>
      <c r="F40" s="189">
        <f t="shared" si="6"/>
        <v>10.118342541436466</v>
      </c>
      <c r="G40" s="189">
        <f t="shared" si="7"/>
        <v>9.7415957446808523</v>
      </c>
      <c r="H40" s="200">
        <f t="shared" si="8"/>
        <v>1215.3560289335721</v>
      </c>
    </row>
    <row r="41" spans="1:8" ht="16.5" customHeight="1" thickBot="1" x14ac:dyDescent="0.3">
      <c r="A41" s="191">
        <v>324</v>
      </c>
      <c r="B41" s="214" t="s">
        <v>363</v>
      </c>
      <c r="C41" s="200">
        <v>0</v>
      </c>
      <c r="D41" s="200">
        <v>0</v>
      </c>
      <c r="E41" s="200">
        <v>0</v>
      </c>
      <c r="F41" s="189" t="e">
        <f t="shared" si="6"/>
        <v>#DIV/0!</v>
      </c>
      <c r="G41" s="189" t="e">
        <f t="shared" si="7"/>
        <v>#DIV/0!</v>
      </c>
      <c r="H41" s="200">
        <f t="shared" si="8"/>
        <v>0</v>
      </c>
    </row>
    <row r="42" spans="1:8" ht="16.5" thickBot="1" x14ac:dyDescent="0.3">
      <c r="A42" s="191">
        <v>329</v>
      </c>
      <c r="B42" s="213" t="s">
        <v>29</v>
      </c>
      <c r="C42" s="200">
        <v>5000</v>
      </c>
      <c r="D42" s="200">
        <v>5000</v>
      </c>
      <c r="E42" s="200">
        <v>3545.39</v>
      </c>
      <c r="F42" s="189">
        <f t="shared" si="6"/>
        <v>70.907799999999995</v>
      </c>
      <c r="G42" s="189">
        <f t="shared" si="7"/>
        <v>70.907799999999995</v>
      </c>
      <c r="H42" s="200">
        <f t="shared" si="8"/>
        <v>470.55411772513099</v>
      </c>
    </row>
    <row r="43" spans="1:8" ht="16.5" thickBot="1" x14ac:dyDescent="0.3">
      <c r="A43" s="191">
        <v>343</v>
      </c>
      <c r="B43" s="213" t="s">
        <v>364</v>
      </c>
      <c r="C43" s="200">
        <v>2000</v>
      </c>
      <c r="D43" s="200">
        <v>2000</v>
      </c>
      <c r="E43" s="200">
        <v>1001.45</v>
      </c>
      <c r="F43" s="189">
        <f t="shared" si="6"/>
        <v>50.072499999999998</v>
      </c>
      <c r="G43" s="189">
        <f t="shared" si="7"/>
        <v>50.072499999999998</v>
      </c>
      <c r="H43" s="200">
        <f t="shared" si="8"/>
        <v>132.91525648682725</v>
      </c>
    </row>
    <row r="44" spans="1:8" ht="16.5" customHeight="1" thickBot="1" x14ac:dyDescent="0.3">
      <c r="A44" s="191"/>
      <c r="B44" s="214"/>
      <c r="C44" s="200">
        <v>0</v>
      </c>
      <c r="D44" s="200">
        <v>0</v>
      </c>
      <c r="E44" s="200">
        <v>0</v>
      </c>
      <c r="F44" s="189" t="e">
        <f t="shared" si="6"/>
        <v>#DIV/0!</v>
      </c>
      <c r="G44" s="189" t="e">
        <f t="shared" si="7"/>
        <v>#DIV/0!</v>
      </c>
      <c r="H44" s="200">
        <f t="shared" si="8"/>
        <v>0</v>
      </c>
    </row>
    <row r="45" spans="1:8" ht="16.5" thickBot="1" x14ac:dyDescent="0.3">
      <c r="A45" s="191">
        <v>421</v>
      </c>
      <c r="B45" s="213" t="s">
        <v>365</v>
      </c>
      <c r="C45" s="200">
        <v>0</v>
      </c>
      <c r="D45" s="200">
        <v>0</v>
      </c>
      <c r="E45" s="200">
        <v>0</v>
      </c>
      <c r="F45" s="189" t="e">
        <f t="shared" si="6"/>
        <v>#DIV/0!</v>
      </c>
      <c r="G45" s="189" t="e">
        <f t="shared" si="7"/>
        <v>#DIV/0!</v>
      </c>
      <c r="H45" s="200">
        <f t="shared" si="8"/>
        <v>0</v>
      </c>
    </row>
    <row r="46" spans="1:8" ht="16.5" thickBot="1" x14ac:dyDescent="0.3">
      <c r="A46" s="191">
        <v>422</v>
      </c>
      <c r="B46" s="213" t="s">
        <v>366</v>
      </c>
      <c r="C46" s="200">
        <v>24000</v>
      </c>
      <c r="D46" s="200">
        <v>22500</v>
      </c>
      <c r="E46" s="200">
        <v>0</v>
      </c>
      <c r="F46" s="189">
        <f t="shared" si="6"/>
        <v>0</v>
      </c>
      <c r="G46" s="189">
        <f t="shared" si="7"/>
        <v>0</v>
      </c>
      <c r="H46" s="200">
        <f t="shared" si="8"/>
        <v>0</v>
      </c>
    </row>
    <row r="47" spans="1:8" ht="16.5" thickBot="1" x14ac:dyDescent="0.3">
      <c r="A47" s="191">
        <v>423</v>
      </c>
      <c r="B47" s="213" t="s">
        <v>367</v>
      </c>
      <c r="C47" s="200">
        <v>0</v>
      </c>
      <c r="D47" s="200">
        <v>0</v>
      </c>
      <c r="E47" s="200">
        <v>0</v>
      </c>
      <c r="F47" s="189" t="e">
        <f t="shared" si="6"/>
        <v>#DIV/0!</v>
      </c>
      <c r="G47" s="189" t="e">
        <f t="shared" si="7"/>
        <v>#DIV/0!</v>
      </c>
      <c r="H47" s="200">
        <f t="shared" si="8"/>
        <v>0</v>
      </c>
    </row>
    <row r="48" spans="1:8" ht="32.25" thickBot="1" x14ac:dyDescent="0.3">
      <c r="A48" s="191">
        <v>424</v>
      </c>
      <c r="B48" s="214" t="s">
        <v>368</v>
      </c>
      <c r="C48" s="200">
        <v>3000</v>
      </c>
      <c r="D48" s="200">
        <v>3000</v>
      </c>
      <c r="E48" s="200">
        <v>0</v>
      </c>
      <c r="F48" s="189">
        <f t="shared" si="6"/>
        <v>0</v>
      </c>
      <c r="G48" s="189">
        <f t="shared" si="7"/>
        <v>0</v>
      </c>
      <c r="H48" s="200">
        <f t="shared" si="8"/>
        <v>0</v>
      </c>
    </row>
    <row r="49" spans="1:8" ht="18" customHeight="1" thickBot="1" x14ac:dyDescent="0.3">
      <c r="A49" s="191"/>
      <c r="B49" s="190"/>
      <c r="C49" s="200">
        <v>0</v>
      </c>
      <c r="D49" s="200">
        <v>0</v>
      </c>
      <c r="E49" s="200">
        <v>0</v>
      </c>
      <c r="F49" s="189" t="e">
        <f t="shared" si="6"/>
        <v>#DIV/0!</v>
      </c>
      <c r="G49" s="189" t="e">
        <f t="shared" si="7"/>
        <v>#DIV/0!</v>
      </c>
      <c r="H49" s="200">
        <f t="shared" si="8"/>
        <v>0</v>
      </c>
    </row>
    <row r="50" spans="1:8" ht="16.5" thickBot="1" x14ac:dyDescent="0.3">
      <c r="A50" s="191"/>
      <c r="B50" s="190"/>
      <c r="C50" s="200">
        <v>0</v>
      </c>
      <c r="D50" s="200">
        <v>0</v>
      </c>
      <c r="E50" s="200">
        <v>0</v>
      </c>
      <c r="F50" s="189" t="e">
        <f t="shared" si="6"/>
        <v>#DIV/0!</v>
      </c>
      <c r="G50" s="189" t="e">
        <f t="shared" si="7"/>
        <v>#DIV/0!</v>
      </c>
      <c r="H50" s="200">
        <f t="shared" si="8"/>
        <v>0</v>
      </c>
    </row>
    <row r="51" spans="1:8" ht="16.5" thickBot="1" x14ac:dyDescent="0.3">
      <c r="A51" s="191"/>
      <c r="B51" s="190" t="s">
        <v>326</v>
      </c>
      <c r="C51" s="201">
        <f>SUM(C35:C50)</f>
        <v>158000</v>
      </c>
      <c r="D51" s="201">
        <f>SUM(D35:D50)</f>
        <v>162000</v>
      </c>
      <c r="E51" s="201">
        <f>SUM(E35:E50)</f>
        <v>14985.03</v>
      </c>
      <c r="F51" s="189">
        <f t="shared" si="6"/>
        <v>9.4841962025316455</v>
      </c>
      <c r="G51" s="189">
        <f t="shared" si="7"/>
        <v>9.2500185185185178</v>
      </c>
      <c r="H51" s="201">
        <f>E51/7.5345</f>
        <v>1988.8552657774239</v>
      </c>
    </row>
    <row r="52" spans="1:8" ht="16.5" customHeight="1" thickBot="1" x14ac:dyDescent="0.3">
      <c r="A52" s="333" t="s">
        <v>370</v>
      </c>
      <c r="B52" s="334"/>
      <c r="C52" s="334"/>
      <c r="D52" s="334"/>
      <c r="E52" s="334"/>
      <c r="F52" s="334"/>
      <c r="G52" s="334"/>
      <c r="H52" s="335"/>
    </row>
    <row r="53" spans="1:8" ht="48" thickBot="1" x14ac:dyDescent="0.3">
      <c r="A53" s="196" t="s">
        <v>330</v>
      </c>
      <c r="B53" s="195" t="s">
        <v>329</v>
      </c>
      <c r="C53" s="195" t="s">
        <v>379</v>
      </c>
      <c r="D53" s="195" t="s">
        <v>380</v>
      </c>
      <c r="E53" s="195" t="s">
        <v>385</v>
      </c>
      <c r="F53" s="195" t="s">
        <v>328</v>
      </c>
      <c r="G53" s="195" t="s">
        <v>327</v>
      </c>
      <c r="H53" s="230" t="s">
        <v>384</v>
      </c>
    </row>
    <row r="54" spans="1:8" ht="16.5" thickBot="1" x14ac:dyDescent="0.3">
      <c r="A54" s="194"/>
      <c r="B54" s="193">
        <v>1</v>
      </c>
      <c r="C54" s="193">
        <v>3</v>
      </c>
      <c r="D54" s="193">
        <v>4</v>
      </c>
      <c r="E54" s="193">
        <v>5</v>
      </c>
      <c r="F54" s="193">
        <v>6</v>
      </c>
      <c r="G54" s="193">
        <v>7</v>
      </c>
      <c r="H54" s="193">
        <v>8</v>
      </c>
    </row>
    <row r="55" spans="1:8" ht="16.5" thickBot="1" x14ac:dyDescent="0.3">
      <c r="A55" s="199"/>
      <c r="B55" s="213"/>
      <c r="C55" s="200">
        <v>0</v>
      </c>
      <c r="D55" s="200">
        <v>0</v>
      </c>
      <c r="E55" s="200">
        <v>0</v>
      </c>
      <c r="F55" s="189" t="e">
        <f t="shared" ref="F55:F60" si="9">E55/C55*100</f>
        <v>#DIV/0!</v>
      </c>
      <c r="G55" s="189" t="e">
        <f t="shared" ref="G55:G60" si="10">E55/D55*100</f>
        <v>#DIV/0!</v>
      </c>
      <c r="H55" s="229">
        <f>E55/7.5345</f>
        <v>0</v>
      </c>
    </row>
    <row r="56" spans="1:8" ht="16.5" thickBot="1" x14ac:dyDescent="0.3">
      <c r="A56" s="199"/>
      <c r="B56" s="213"/>
      <c r="C56" s="200">
        <v>0</v>
      </c>
      <c r="D56" s="200">
        <v>0</v>
      </c>
      <c r="E56" s="200">
        <v>0</v>
      </c>
      <c r="F56" s="189" t="e">
        <f t="shared" si="9"/>
        <v>#DIV/0!</v>
      </c>
      <c r="G56" s="189" t="e">
        <f t="shared" si="10"/>
        <v>#DIV/0!</v>
      </c>
      <c r="H56" s="229">
        <f t="shared" ref="H56:H60" si="11">E56/7.5345</f>
        <v>0</v>
      </c>
    </row>
    <row r="57" spans="1:8" ht="16.5" thickBot="1" x14ac:dyDescent="0.3">
      <c r="A57" s="199"/>
      <c r="B57" s="213"/>
      <c r="C57" s="200">
        <v>0</v>
      </c>
      <c r="D57" s="200">
        <v>0</v>
      </c>
      <c r="E57" s="200">
        <v>0</v>
      </c>
      <c r="F57" s="189" t="e">
        <f t="shared" si="9"/>
        <v>#DIV/0!</v>
      </c>
      <c r="G57" s="189" t="e">
        <f t="shared" si="10"/>
        <v>#DIV/0!</v>
      </c>
      <c r="H57" s="229">
        <f t="shared" si="11"/>
        <v>0</v>
      </c>
    </row>
    <row r="58" spans="1:8" ht="16.5" customHeight="1" thickBot="1" x14ac:dyDescent="0.3">
      <c r="A58" s="199"/>
      <c r="B58" s="213"/>
      <c r="C58" s="200">
        <v>0</v>
      </c>
      <c r="D58" s="200">
        <v>0</v>
      </c>
      <c r="E58" s="200">
        <v>0</v>
      </c>
      <c r="F58" s="189" t="e">
        <f t="shared" si="9"/>
        <v>#DIV/0!</v>
      </c>
      <c r="G58" s="189" t="e">
        <f t="shared" si="10"/>
        <v>#DIV/0!</v>
      </c>
      <c r="H58" s="229">
        <f t="shared" si="11"/>
        <v>0</v>
      </c>
    </row>
    <row r="59" spans="1:8" ht="16.5" customHeight="1" thickBot="1" x14ac:dyDescent="0.3">
      <c r="A59" s="199"/>
      <c r="B59" s="213"/>
      <c r="C59" s="200">
        <v>0</v>
      </c>
      <c r="D59" s="200">
        <v>0</v>
      </c>
      <c r="E59" s="200">
        <v>0</v>
      </c>
      <c r="F59" s="189" t="e">
        <f t="shared" si="9"/>
        <v>#DIV/0!</v>
      </c>
      <c r="G59" s="189" t="e">
        <f t="shared" si="10"/>
        <v>#DIV/0!</v>
      </c>
      <c r="H59" s="229">
        <f t="shared" si="11"/>
        <v>0</v>
      </c>
    </row>
    <row r="60" spans="1:8" ht="16.5" thickBot="1" x14ac:dyDescent="0.3">
      <c r="A60" s="191"/>
      <c r="B60" s="190" t="s">
        <v>326</v>
      </c>
      <c r="C60" s="201">
        <f>SUM(C55:C59)</f>
        <v>0</v>
      </c>
      <c r="D60" s="201">
        <f>SUM(D55:D59)</f>
        <v>0</v>
      </c>
      <c r="E60" s="201">
        <f>SUM(E55:E59)</f>
        <v>0</v>
      </c>
      <c r="F60" s="189" t="e">
        <f t="shared" si="9"/>
        <v>#DIV/0!</v>
      </c>
      <c r="G60" s="189" t="e">
        <f t="shared" si="10"/>
        <v>#DIV/0!</v>
      </c>
      <c r="H60" s="201">
        <f t="shared" si="11"/>
        <v>0</v>
      </c>
    </row>
    <row r="61" spans="1:8" ht="16.5" customHeight="1" thickBot="1" x14ac:dyDescent="0.3">
      <c r="A61" s="333" t="s">
        <v>347</v>
      </c>
      <c r="B61" s="334"/>
      <c r="C61" s="334"/>
      <c r="D61" s="334"/>
      <c r="E61" s="334"/>
      <c r="F61" s="334"/>
      <c r="G61" s="334"/>
      <c r="H61" s="335"/>
    </row>
    <row r="62" spans="1:8" ht="48" thickBot="1" x14ac:dyDescent="0.3">
      <c r="A62" s="196" t="s">
        <v>330</v>
      </c>
      <c r="B62" s="195" t="s">
        <v>329</v>
      </c>
      <c r="C62" s="195" t="s">
        <v>379</v>
      </c>
      <c r="D62" s="195" t="s">
        <v>380</v>
      </c>
      <c r="E62" s="195" t="s">
        <v>385</v>
      </c>
      <c r="F62" s="195" t="s">
        <v>328</v>
      </c>
      <c r="G62" s="195" t="s">
        <v>327</v>
      </c>
      <c r="H62" s="230" t="s">
        <v>384</v>
      </c>
    </row>
    <row r="63" spans="1:8" ht="16.5" thickBot="1" x14ac:dyDescent="0.3">
      <c r="A63" s="194"/>
      <c r="B63" s="193">
        <v>1</v>
      </c>
      <c r="C63" s="193">
        <v>3</v>
      </c>
      <c r="D63" s="193">
        <v>4</v>
      </c>
      <c r="E63" s="193">
        <v>5</v>
      </c>
      <c r="F63" s="193">
        <v>6</v>
      </c>
      <c r="G63" s="193">
        <v>7</v>
      </c>
      <c r="H63" s="193">
        <v>8</v>
      </c>
    </row>
    <row r="64" spans="1:8" ht="16.5" customHeight="1" thickBot="1" x14ac:dyDescent="0.3">
      <c r="A64" s="191">
        <v>311</v>
      </c>
      <c r="B64" s="190" t="s">
        <v>357</v>
      </c>
      <c r="C64" s="200">
        <v>0</v>
      </c>
      <c r="D64" s="200">
        <v>0</v>
      </c>
      <c r="E64" s="200">
        <v>0</v>
      </c>
      <c r="F64" s="189" t="e">
        <f t="shared" ref="F64:F80" si="12">E64/C64*100</f>
        <v>#DIV/0!</v>
      </c>
      <c r="G64" s="189" t="e">
        <f t="shared" ref="G64:G80" si="13">E64/D64*100</f>
        <v>#DIV/0!</v>
      </c>
      <c r="H64" s="200">
        <f>E64/7.5345</f>
        <v>0</v>
      </c>
    </row>
    <row r="65" spans="1:8" ht="16.5" thickBot="1" x14ac:dyDescent="0.3">
      <c r="A65" s="191">
        <v>312</v>
      </c>
      <c r="B65" s="190" t="s">
        <v>358</v>
      </c>
      <c r="C65" s="200">
        <v>0</v>
      </c>
      <c r="D65" s="200">
        <v>0</v>
      </c>
      <c r="E65" s="200">
        <v>0</v>
      </c>
      <c r="F65" s="189" t="e">
        <f t="shared" si="12"/>
        <v>#DIV/0!</v>
      </c>
      <c r="G65" s="189" t="e">
        <f t="shared" si="13"/>
        <v>#DIV/0!</v>
      </c>
      <c r="H65" s="200">
        <f t="shared" ref="H65:H80" si="14">E65/7.5345</f>
        <v>0</v>
      </c>
    </row>
    <row r="66" spans="1:8" ht="16.5" thickBot="1" x14ac:dyDescent="0.3">
      <c r="A66" s="191">
        <v>313</v>
      </c>
      <c r="B66" s="190" t="s">
        <v>359</v>
      </c>
      <c r="C66" s="200">
        <v>0</v>
      </c>
      <c r="D66" s="200">
        <v>0</v>
      </c>
      <c r="E66" s="200">
        <v>0</v>
      </c>
      <c r="F66" s="189" t="e">
        <f t="shared" si="12"/>
        <v>#DIV/0!</v>
      </c>
      <c r="G66" s="189" t="e">
        <f t="shared" si="13"/>
        <v>#DIV/0!</v>
      </c>
      <c r="H66" s="200">
        <f t="shared" si="14"/>
        <v>0</v>
      </c>
    </row>
    <row r="67" spans="1:8" ht="16.5" thickBot="1" x14ac:dyDescent="0.3">
      <c r="A67" s="191">
        <v>321</v>
      </c>
      <c r="B67" s="190" t="s">
        <v>360</v>
      </c>
      <c r="C67" s="200">
        <v>1000</v>
      </c>
      <c r="D67" s="200">
        <v>2000</v>
      </c>
      <c r="E67" s="200">
        <v>1100</v>
      </c>
      <c r="F67" s="189">
        <f t="shared" si="12"/>
        <v>110.00000000000001</v>
      </c>
      <c r="G67" s="189">
        <f t="shared" si="13"/>
        <v>55.000000000000007</v>
      </c>
      <c r="H67" s="200">
        <f t="shared" si="14"/>
        <v>145.99508925608865</v>
      </c>
    </row>
    <row r="68" spans="1:8" ht="16.5" thickBot="1" x14ac:dyDescent="0.3">
      <c r="A68" s="191">
        <v>322</v>
      </c>
      <c r="B68" s="190" t="s">
        <v>361</v>
      </c>
      <c r="C68" s="200">
        <v>500</v>
      </c>
      <c r="D68" s="200">
        <v>500</v>
      </c>
      <c r="E68" s="200">
        <v>0</v>
      </c>
      <c r="F68" s="189">
        <f t="shared" si="12"/>
        <v>0</v>
      </c>
      <c r="G68" s="189">
        <f t="shared" si="13"/>
        <v>0</v>
      </c>
      <c r="H68" s="200">
        <f t="shared" si="14"/>
        <v>0</v>
      </c>
    </row>
    <row r="69" spans="1:8" ht="16.5" thickBot="1" x14ac:dyDescent="0.3">
      <c r="A69" s="191">
        <v>323</v>
      </c>
      <c r="B69" s="190" t="s">
        <v>362</v>
      </c>
      <c r="C69" s="200">
        <v>58000</v>
      </c>
      <c r="D69" s="200">
        <v>58000</v>
      </c>
      <c r="E69" s="200">
        <v>9500</v>
      </c>
      <c r="F69" s="189">
        <f t="shared" si="12"/>
        <v>16.379310344827587</v>
      </c>
      <c r="G69" s="189">
        <f t="shared" si="13"/>
        <v>16.379310344827587</v>
      </c>
      <c r="H69" s="200">
        <f t="shared" si="14"/>
        <v>1260.8666799389475</v>
      </c>
    </row>
    <row r="70" spans="1:8" ht="32.25" thickBot="1" x14ac:dyDescent="0.3">
      <c r="A70" s="191">
        <v>324</v>
      </c>
      <c r="B70" s="190" t="s">
        <v>363</v>
      </c>
      <c r="C70" s="200">
        <v>0</v>
      </c>
      <c r="D70" s="200">
        <v>0</v>
      </c>
      <c r="E70" s="200">
        <v>0</v>
      </c>
      <c r="F70" s="189" t="e">
        <f t="shared" si="12"/>
        <v>#DIV/0!</v>
      </c>
      <c r="G70" s="189" t="e">
        <f t="shared" si="13"/>
        <v>#DIV/0!</v>
      </c>
      <c r="H70" s="200">
        <f t="shared" si="14"/>
        <v>0</v>
      </c>
    </row>
    <row r="71" spans="1:8" ht="16.5" thickBot="1" x14ac:dyDescent="0.3">
      <c r="A71" s="191">
        <v>329</v>
      </c>
      <c r="B71" s="190" t="s">
        <v>29</v>
      </c>
      <c r="C71" s="200">
        <v>25500</v>
      </c>
      <c r="D71" s="200">
        <v>25500</v>
      </c>
      <c r="E71" s="200">
        <v>0</v>
      </c>
      <c r="F71" s="189">
        <f t="shared" si="12"/>
        <v>0</v>
      </c>
      <c r="G71" s="189">
        <f t="shared" si="13"/>
        <v>0</v>
      </c>
      <c r="H71" s="200">
        <f t="shared" si="14"/>
        <v>0</v>
      </c>
    </row>
    <row r="72" spans="1:8" ht="16.5" thickBot="1" x14ac:dyDescent="0.3">
      <c r="A72" s="191">
        <v>343</v>
      </c>
      <c r="B72" s="190" t="s">
        <v>364</v>
      </c>
      <c r="C72" s="200">
        <v>0</v>
      </c>
      <c r="D72" s="200">
        <v>0</v>
      </c>
      <c r="E72" s="200">
        <v>0</v>
      </c>
      <c r="F72" s="189" t="e">
        <f t="shared" si="12"/>
        <v>#DIV/0!</v>
      </c>
      <c r="G72" s="189" t="e">
        <f t="shared" si="13"/>
        <v>#DIV/0!</v>
      </c>
      <c r="H72" s="200">
        <f t="shared" si="14"/>
        <v>0</v>
      </c>
    </row>
    <row r="73" spans="1:8" ht="16.5" thickBot="1" x14ac:dyDescent="0.3">
      <c r="A73" s="191"/>
      <c r="B73" s="190"/>
      <c r="C73" s="200">
        <v>0</v>
      </c>
      <c r="D73" s="200">
        <v>0</v>
      </c>
      <c r="E73" s="200">
        <v>0</v>
      </c>
      <c r="F73" s="189" t="e">
        <f t="shared" si="12"/>
        <v>#DIV/0!</v>
      </c>
      <c r="G73" s="189" t="e">
        <f t="shared" si="13"/>
        <v>#DIV/0!</v>
      </c>
      <c r="H73" s="200">
        <f t="shared" si="14"/>
        <v>0</v>
      </c>
    </row>
    <row r="74" spans="1:8" ht="16.5" thickBot="1" x14ac:dyDescent="0.3">
      <c r="A74" s="191">
        <v>421</v>
      </c>
      <c r="B74" s="190" t="s">
        <v>365</v>
      </c>
      <c r="C74" s="200">
        <v>0</v>
      </c>
      <c r="D74" s="200">
        <v>0</v>
      </c>
      <c r="E74" s="200">
        <v>0</v>
      </c>
      <c r="F74" s="189" t="e">
        <f t="shared" si="12"/>
        <v>#DIV/0!</v>
      </c>
      <c r="G74" s="189" t="e">
        <f t="shared" si="13"/>
        <v>#DIV/0!</v>
      </c>
      <c r="H74" s="200">
        <f t="shared" si="14"/>
        <v>0</v>
      </c>
    </row>
    <row r="75" spans="1:8" ht="16.5" thickBot="1" x14ac:dyDescent="0.3">
      <c r="A75" s="191">
        <v>422</v>
      </c>
      <c r="B75" s="190" t="s">
        <v>366</v>
      </c>
      <c r="C75" s="200">
        <v>0</v>
      </c>
      <c r="D75" s="200">
        <v>0</v>
      </c>
      <c r="E75" s="200">
        <v>0</v>
      </c>
      <c r="F75" s="189" t="e">
        <f t="shared" si="12"/>
        <v>#DIV/0!</v>
      </c>
      <c r="G75" s="189" t="e">
        <f t="shared" si="13"/>
        <v>#DIV/0!</v>
      </c>
      <c r="H75" s="200">
        <f t="shared" si="14"/>
        <v>0</v>
      </c>
    </row>
    <row r="76" spans="1:8" ht="16.5" thickBot="1" x14ac:dyDescent="0.3">
      <c r="A76" s="191">
        <v>423</v>
      </c>
      <c r="B76" s="190" t="s">
        <v>367</v>
      </c>
      <c r="C76" s="200">
        <v>0</v>
      </c>
      <c r="D76" s="200">
        <v>0</v>
      </c>
      <c r="E76" s="200">
        <v>0</v>
      </c>
      <c r="F76" s="189" t="e">
        <f t="shared" si="12"/>
        <v>#DIV/0!</v>
      </c>
      <c r="G76" s="189" t="e">
        <f t="shared" si="13"/>
        <v>#DIV/0!</v>
      </c>
      <c r="H76" s="200">
        <f t="shared" si="14"/>
        <v>0</v>
      </c>
    </row>
    <row r="77" spans="1:8" ht="32.25" thickBot="1" x14ac:dyDescent="0.3">
      <c r="A77" s="191">
        <v>424</v>
      </c>
      <c r="B77" s="190" t="s">
        <v>368</v>
      </c>
      <c r="C77" s="200">
        <v>0</v>
      </c>
      <c r="D77" s="200">
        <v>0</v>
      </c>
      <c r="E77" s="200">
        <v>0</v>
      </c>
      <c r="F77" s="189" t="e">
        <f t="shared" si="12"/>
        <v>#DIV/0!</v>
      </c>
      <c r="G77" s="189" t="e">
        <f t="shared" si="13"/>
        <v>#DIV/0!</v>
      </c>
      <c r="H77" s="200">
        <f t="shared" si="14"/>
        <v>0</v>
      </c>
    </row>
    <row r="78" spans="1:8" ht="16.5" thickBot="1" x14ac:dyDescent="0.3">
      <c r="A78" s="191"/>
      <c r="B78" s="190"/>
      <c r="C78" s="200">
        <v>0</v>
      </c>
      <c r="D78" s="200">
        <v>0</v>
      </c>
      <c r="E78" s="200">
        <v>0</v>
      </c>
      <c r="F78" s="189" t="e">
        <f t="shared" si="12"/>
        <v>#DIV/0!</v>
      </c>
      <c r="G78" s="189" t="e">
        <f t="shared" si="13"/>
        <v>#DIV/0!</v>
      </c>
      <c r="H78" s="200">
        <f t="shared" si="14"/>
        <v>0</v>
      </c>
    </row>
    <row r="79" spans="1:8" ht="16.5" thickBot="1" x14ac:dyDescent="0.3">
      <c r="A79" s="191"/>
      <c r="B79" s="190"/>
      <c r="C79" s="200">
        <v>0</v>
      </c>
      <c r="D79" s="200">
        <v>0</v>
      </c>
      <c r="E79" s="200">
        <v>0</v>
      </c>
      <c r="F79" s="189" t="e">
        <f t="shared" si="12"/>
        <v>#DIV/0!</v>
      </c>
      <c r="G79" s="189" t="e">
        <f t="shared" si="13"/>
        <v>#DIV/0!</v>
      </c>
      <c r="H79" s="200">
        <f t="shared" si="14"/>
        <v>0</v>
      </c>
    </row>
    <row r="80" spans="1:8" ht="16.5" thickBot="1" x14ac:dyDescent="0.3">
      <c r="A80" s="191"/>
      <c r="B80" s="190" t="s">
        <v>326</v>
      </c>
      <c r="C80" s="201">
        <f>SUM(C64:C79)</f>
        <v>85000</v>
      </c>
      <c r="D80" s="201">
        <f>SUM(D64:D79)</f>
        <v>86000</v>
      </c>
      <c r="E80" s="201">
        <f>SUM(E64:E79)</f>
        <v>10600</v>
      </c>
      <c r="F80" s="189">
        <f t="shared" si="12"/>
        <v>12.470588235294118</v>
      </c>
      <c r="G80" s="189">
        <f t="shared" si="13"/>
        <v>12.325581395348838</v>
      </c>
      <c r="H80" s="201">
        <f t="shared" si="14"/>
        <v>1406.861769195036</v>
      </c>
    </row>
    <row r="81" spans="1:8" ht="16.5" customHeight="1" thickBot="1" x14ac:dyDescent="0.3">
      <c r="A81" s="333" t="s">
        <v>344</v>
      </c>
      <c r="B81" s="334"/>
      <c r="C81" s="334"/>
      <c r="D81" s="334"/>
      <c r="E81" s="334"/>
      <c r="F81" s="334"/>
      <c r="G81" s="334"/>
      <c r="H81" s="335"/>
    </row>
    <row r="82" spans="1:8" ht="48" thickBot="1" x14ac:dyDescent="0.3">
      <c r="A82" s="196" t="s">
        <v>330</v>
      </c>
      <c r="B82" s="195" t="s">
        <v>329</v>
      </c>
      <c r="C82" s="195" t="s">
        <v>379</v>
      </c>
      <c r="D82" s="195" t="s">
        <v>380</v>
      </c>
      <c r="E82" s="195" t="s">
        <v>385</v>
      </c>
      <c r="F82" s="195" t="s">
        <v>328</v>
      </c>
      <c r="G82" s="195" t="s">
        <v>327</v>
      </c>
      <c r="H82" s="230" t="s">
        <v>384</v>
      </c>
    </row>
    <row r="83" spans="1:8" ht="16.5" thickBot="1" x14ac:dyDescent="0.3">
      <c r="A83" s="194"/>
      <c r="B83" s="193">
        <v>1</v>
      </c>
      <c r="C83" s="193">
        <v>3</v>
      </c>
      <c r="D83" s="193">
        <v>4</v>
      </c>
      <c r="E83" s="193">
        <v>5</v>
      </c>
      <c r="F83" s="193">
        <v>6</v>
      </c>
      <c r="G83" s="193">
        <v>7</v>
      </c>
      <c r="H83" s="193">
        <v>8</v>
      </c>
    </row>
    <row r="84" spans="1:8" ht="16.5" thickBot="1" x14ac:dyDescent="0.3">
      <c r="A84" s="191"/>
      <c r="B84" s="190"/>
      <c r="C84" s="192">
        <v>0</v>
      </c>
      <c r="D84" s="192">
        <v>0</v>
      </c>
      <c r="E84" s="192">
        <v>0</v>
      </c>
      <c r="F84" s="189" t="e">
        <f t="shared" ref="F84:F88" si="15">E84/C84*100</f>
        <v>#DIV/0!</v>
      </c>
      <c r="G84" s="189" t="e">
        <f t="shared" ref="G84:G88" si="16">E84/D84*100</f>
        <v>#DIV/0!</v>
      </c>
      <c r="H84" s="192">
        <f>E84/7.5345</f>
        <v>0</v>
      </c>
    </row>
    <row r="85" spans="1:8" ht="16.5" thickBot="1" x14ac:dyDescent="0.3">
      <c r="A85" s="191"/>
      <c r="B85" s="190"/>
      <c r="C85" s="192">
        <v>0</v>
      </c>
      <c r="D85" s="192">
        <v>0</v>
      </c>
      <c r="E85" s="192">
        <v>0</v>
      </c>
      <c r="F85" s="189" t="e">
        <f t="shared" si="15"/>
        <v>#DIV/0!</v>
      </c>
      <c r="G85" s="189" t="e">
        <f t="shared" si="16"/>
        <v>#DIV/0!</v>
      </c>
      <c r="H85" s="192">
        <f t="shared" ref="H85:H88" si="17">E85/7.5345</f>
        <v>0</v>
      </c>
    </row>
    <row r="86" spans="1:8" ht="16.5" thickBot="1" x14ac:dyDescent="0.3">
      <c r="A86" s="191"/>
      <c r="B86" s="190"/>
      <c r="C86" s="192">
        <v>0</v>
      </c>
      <c r="D86" s="192">
        <v>0</v>
      </c>
      <c r="E86" s="192">
        <v>0</v>
      </c>
      <c r="F86" s="189" t="e">
        <f t="shared" si="15"/>
        <v>#DIV/0!</v>
      </c>
      <c r="G86" s="189" t="e">
        <f t="shared" si="16"/>
        <v>#DIV/0!</v>
      </c>
      <c r="H86" s="192">
        <f t="shared" si="17"/>
        <v>0</v>
      </c>
    </row>
    <row r="87" spans="1:8" ht="16.5" thickBot="1" x14ac:dyDescent="0.3">
      <c r="A87" s="191"/>
      <c r="B87" s="190"/>
      <c r="C87" s="192">
        <v>0</v>
      </c>
      <c r="D87" s="192">
        <v>0</v>
      </c>
      <c r="E87" s="192">
        <v>0</v>
      </c>
      <c r="F87" s="189" t="e">
        <f t="shared" si="15"/>
        <v>#DIV/0!</v>
      </c>
      <c r="G87" s="189" t="e">
        <f t="shared" si="16"/>
        <v>#DIV/0!</v>
      </c>
      <c r="H87" s="192">
        <f t="shared" si="17"/>
        <v>0</v>
      </c>
    </row>
    <row r="88" spans="1:8" ht="16.5" thickBot="1" x14ac:dyDescent="0.3">
      <c r="A88" s="191"/>
      <c r="B88" s="190" t="s">
        <v>326</v>
      </c>
      <c r="C88" s="215">
        <f>SUM(C84:C87)</f>
        <v>0</v>
      </c>
      <c r="D88" s="215">
        <f>SUM(D84:D87)</f>
        <v>0</v>
      </c>
      <c r="E88" s="215">
        <f>SUM(E84:E87)</f>
        <v>0</v>
      </c>
      <c r="F88" s="189" t="e">
        <f t="shared" si="15"/>
        <v>#DIV/0!</v>
      </c>
      <c r="G88" s="189" t="e">
        <f t="shared" si="16"/>
        <v>#DIV/0!</v>
      </c>
      <c r="H88" s="215">
        <f t="shared" si="17"/>
        <v>0</v>
      </c>
    </row>
    <row r="89" spans="1:8" ht="16.5" customHeight="1" thickBot="1" x14ac:dyDescent="0.3">
      <c r="A89" s="333" t="s">
        <v>343</v>
      </c>
      <c r="B89" s="334"/>
      <c r="C89" s="334"/>
      <c r="D89" s="334"/>
      <c r="E89" s="334"/>
      <c r="F89" s="334"/>
      <c r="G89" s="334"/>
      <c r="H89" s="335"/>
    </row>
    <row r="90" spans="1:8" ht="48" thickBot="1" x14ac:dyDescent="0.3">
      <c r="A90" s="196" t="s">
        <v>330</v>
      </c>
      <c r="B90" s="195" t="s">
        <v>329</v>
      </c>
      <c r="C90" s="195" t="s">
        <v>379</v>
      </c>
      <c r="D90" s="195" t="s">
        <v>380</v>
      </c>
      <c r="E90" s="195" t="s">
        <v>385</v>
      </c>
      <c r="F90" s="195" t="s">
        <v>328</v>
      </c>
      <c r="G90" s="195" t="s">
        <v>327</v>
      </c>
      <c r="H90" s="230" t="s">
        <v>384</v>
      </c>
    </row>
    <row r="91" spans="1:8" ht="16.5" thickBot="1" x14ac:dyDescent="0.3">
      <c r="A91" s="194"/>
      <c r="B91" s="193">
        <v>1</v>
      </c>
      <c r="C91" s="193">
        <v>3</v>
      </c>
      <c r="D91" s="193">
        <v>4</v>
      </c>
      <c r="E91" s="193">
        <v>5</v>
      </c>
      <c r="F91" s="193">
        <v>6</v>
      </c>
      <c r="G91" s="193">
        <v>7</v>
      </c>
      <c r="H91" s="193">
        <v>8</v>
      </c>
    </row>
    <row r="92" spans="1:8" ht="16.5" thickBot="1" x14ac:dyDescent="0.3">
      <c r="A92" s="191">
        <v>311</v>
      </c>
      <c r="B92" s="190" t="s">
        <v>357</v>
      </c>
      <c r="C92" s="200">
        <v>5800000</v>
      </c>
      <c r="D92" s="200">
        <v>6100000</v>
      </c>
      <c r="E92" s="200">
        <v>3032659.96</v>
      </c>
      <c r="F92" s="189">
        <f t="shared" ref="F92:F108" si="18">E92/C92*100</f>
        <v>52.287240689655171</v>
      </c>
      <c r="G92" s="189">
        <f t="shared" ref="G92:G108" si="19">E92/D92*100</f>
        <v>49.715737049180326</v>
      </c>
      <c r="H92" s="200">
        <f>E92/7.5345</f>
        <v>402503.14685778751</v>
      </c>
    </row>
    <row r="93" spans="1:8" ht="16.5" thickBot="1" x14ac:dyDescent="0.3">
      <c r="A93" s="191">
        <v>312</v>
      </c>
      <c r="B93" s="190" t="s">
        <v>358</v>
      </c>
      <c r="C93" s="200">
        <v>278900</v>
      </c>
      <c r="D93" s="200">
        <v>278900</v>
      </c>
      <c r="E93" s="200">
        <v>183079.35</v>
      </c>
      <c r="F93" s="189">
        <f t="shared" si="18"/>
        <v>65.643366798135531</v>
      </c>
      <c r="G93" s="189">
        <f t="shared" si="19"/>
        <v>65.643366798135531</v>
      </c>
      <c r="H93" s="200">
        <f t="shared" ref="H93:H108" si="20">E93/7.5345</f>
        <v>24298.805494724267</v>
      </c>
    </row>
    <row r="94" spans="1:8" ht="16.5" thickBot="1" x14ac:dyDescent="0.3">
      <c r="A94" s="191">
        <v>313</v>
      </c>
      <c r="B94" s="190" t="s">
        <v>359</v>
      </c>
      <c r="C94" s="200">
        <v>1000000</v>
      </c>
      <c r="D94" s="200">
        <v>1015000</v>
      </c>
      <c r="E94" s="200">
        <v>497561.68</v>
      </c>
      <c r="F94" s="189">
        <f t="shared" si="18"/>
        <v>49.756168000000002</v>
      </c>
      <c r="G94" s="189">
        <f t="shared" si="19"/>
        <v>49.020855172413789</v>
      </c>
      <c r="H94" s="200">
        <f t="shared" si="20"/>
        <v>66037.78352909947</v>
      </c>
    </row>
    <row r="95" spans="1:8" ht="16.5" thickBot="1" x14ac:dyDescent="0.3">
      <c r="A95" s="191">
        <v>321</v>
      </c>
      <c r="B95" s="190" t="s">
        <v>360</v>
      </c>
      <c r="C95" s="200">
        <v>131000</v>
      </c>
      <c r="D95" s="200">
        <v>136000</v>
      </c>
      <c r="E95" s="200">
        <v>108442.04</v>
      </c>
      <c r="F95" s="189">
        <f t="shared" si="18"/>
        <v>82.780183206106855</v>
      </c>
      <c r="G95" s="189">
        <f t="shared" si="19"/>
        <v>79.736794117647065</v>
      </c>
      <c r="H95" s="200">
        <f t="shared" si="20"/>
        <v>14392.732099011213</v>
      </c>
    </row>
    <row r="96" spans="1:8" ht="16.5" thickBot="1" x14ac:dyDescent="0.3">
      <c r="A96" s="191">
        <v>322</v>
      </c>
      <c r="B96" s="190" t="s">
        <v>361</v>
      </c>
      <c r="C96" s="200">
        <v>23000</v>
      </c>
      <c r="D96" s="200">
        <v>15000</v>
      </c>
      <c r="E96" s="200">
        <v>836.12</v>
      </c>
      <c r="F96" s="189">
        <f t="shared" si="18"/>
        <v>3.6353043478260871</v>
      </c>
      <c r="G96" s="189">
        <f t="shared" si="19"/>
        <v>5.5741333333333332</v>
      </c>
      <c r="H96" s="200">
        <f t="shared" si="20"/>
        <v>110.97219457163713</v>
      </c>
    </row>
    <row r="97" spans="1:8" ht="16.5" thickBot="1" x14ac:dyDescent="0.3">
      <c r="A97" s="191">
        <v>323</v>
      </c>
      <c r="B97" s="190" t="s">
        <v>362</v>
      </c>
      <c r="C97" s="200">
        <v>106900</v>
      </c>
      <c r="D97" s="200">
        <v>103947.25</v>
      </c>
      <c r="E97" s="200">
        <f>20474+2240.05</f>
        <v>22714.05</v>
      </c>
      <c r="F97" s="189">
        <f t="shared" si="18"/>
        <v>21.247942001870907</v>
      </c>
      <c r="G97" s="189">
        <f t="shared" si="19"/>
        <v>21.851516033372693</v>
      </c>
      <c r="H97" s="200">
        <f t="shared" si="20"/>
        <v>3014.6725064702368</v>
      </c>
    </row>
    <row r="98" spans="1:8" ht="32.25" thickBot="1" x14ac:dyDescent="0.3">
      <c r="A98" s="191">
        <v>324</v>
      </c>
      <c r="B98" s="190" t="s">
        <v>363</v>
      </c>
      <c r="C98" s="200">
        <v>70000</v>
      </c>
      <c r="D98" s="200">
        <v>70000</v>
      </c>
      <c r="E98" s="200">
        <v>80120.240000000005</v>
      </c>
      <c r="F98" s="189">
        <f t="shared" si="18"/>
        <v>114.45748571428571</v>
      </c>
      <c r="G98" s="189">
        <f t="shared" si="19"/>
        <v>114.45748571428571</v>
      </c>
      <c r="H98" s="200">
        <f t="shared" si="20"/>
        <v>10633.783263653859</v>
      </c>
    </row>
    <row r="99" spans="1:8" ht="16.5" thickBot="1" x14ac:dyDescent="0.3">
      <c r="A99" s="191">
        <v>329</v>
      </c>
      <c r="B99" s="190" t="s">
        <v>29</v>
      </c>
      <c r="C99" s="200">
        <v>68390</v>
      </c>
      <c r="D99" s="200">
        <f>26500+21755+35790</f>
        <v>84045</v>
      </c>
      <c r="E99" s="200">
        <f>9032.68+13352.9+12075</f>
        <v>34460.58</v>
      </c>
      <c r="F99" s="189">
        <f t="shared" si="18"/>
        <v>50.388331627430915</v>
      </c>
      <c r="G99" s="189">
        <f t="shared" si="19"/>
        <v>41.00253435659468</v>
      </c>
      <c r="H99" s="200">
        <f t="shared" si="20"/>
        <v>4573.7049571968946</v>
      </c>
    </row>
    <row r="100" spans="1:8" ht="16.5" thickBot="1" x14ac:dyDescent="0.3">
      <c r="A100" s="191">
        <v>343</v>
      </c>
      <c r="B100" s="190" t="s">
        <v>364</v>
      </c>
      <c r="C100" s="200">
        <v>1000</v>
      </c>
      <c r="D100" s="200">
        <v>0</v>
      </c>
      <c r="E100" s="200">
        <v>0</v>
      </c>
      <c r="F100" s="189">
        <f t="shared" si="18"/>
        <v>0</v>
      </c>
      <c r="G100" s="189" t="e">
        <f t="shared" si="19"/>
        <v>#DIV/0!</v>
      </c>
      <c r="H100" s="200">
        <f t="shared" si="20"/>
        <v>0</v>
      </c>
    </row>
    <row r="101" spans="1:8" ht="16.5" thickBot="1" x14ac:dyDescent="0.3">
      <c r="A101" s="191">
        <v>412</v>
      </c>
      <c r="B101" s="190" t="s">
        <v>371</v>
      </c>
      <c r="C101" s="200">
        <v>0</v>
      </c>
      <c r="D101" s="200">
        <v>0</v>
      </c>
      <c r="E101" s="200"/>
      <c r="F101" s="189" t="e">
        <f t="shared" si="18"/>
        <v>#DIV/0!</v>
      </c>
      <c r="G101" s="189" t="e">
        <f t="shared" si="19"/>
        <v>#DIV/0!</v>
      </c>
      <c r="H101" s="200">
        <f t="shared" si="20"/>
        <v>0</v>
      </c>
    </row>
    <row r="102" spans="1:8" ht="16.5" thickBot="1" x14ac:dyDescent="0.3">
      <c r="A102" s="191">
        <v>421</v>
      </c>
      <c r="B102" s="190" t="s">
        <v>365</v>
      </c>
      <c r="C102" s="200">
        <v>0</v>
      </c>
      <c r="D102" s="200">
        <v>0</v>
      </c>
      <c r="E102" s="200">
        <v>0</v>
      </c>
      <c r="F102" s="189" t="e">
        <f t="shared" si="18"/>
        <v>#DIV/0!</v>
      </c>
      <c r="G102" s="189" t="e">
        <f t="shared" si="19"/>
        <v>#DIV/0!</v>
      </c>
      <c r="H102" s="200">
        <f t="shared" si="20"/>
        <v>0</v>
      </c>
    </row>
    <row r="103" spans="1:8" ht="16.5" thickBot="1" x14ac:dyDescent="0.3">
      <c r="A103" s="191">
        <v>422</v>
      </c>
      <c r="B103" s="190" t="s">
        <v>366</v>
      </c>
      <c r="C103" s="200">
        <v>72000</v>
      </c>
      <c r="D103" s="200">
        <v>93290</v>
      </c>
      <c r="E103" s="200">
        <v>6399.7</v>
      </c>
      <c r="F103" s="189">
        <f t="shared" si="18"/>
        <v>8.888472222222223</v>
      </c>
      <c r="G103" s="189">
        <f t="shared" si="19"/>
        <v>6.8600064315575082</v>
      </c>
      <c r="H103" s="200">
        <f t="shared" si="20"/>
        <v>849.38615701108233</v>
      </c>
    </row>
    <row r="104" spans="1:8" ht="16.5" thickBot="1" x14ac:dyDescent="0.3">
      <c r="A104" s="191">
        <v>423</v>
      </c>
      <c r="B104" s="190" t="s">
        <v>367</v>
      </c>
      <c r="C104" s="200">
        <v>0</v>
      </c>
      <c r="D104" s="200">
        <v>0</v>
      </c>
      <c r="E104" s="200">
        <v>0</v>
      </c>
      <c r="F104" s="189" t="e">
        <f t="shared" si="18"/>
        <v>#DIV/0!</v>
      </c>
      <c r="G104" s="189" t="e">
        <f t="shared" si="19"/>
        <v>#DIV/0!</v>
      </c>
      <c r="H104" s="200">
        <f t="shared" si="20"/>
        <v>0</v>
      </c>
    </row>
    <row r="105" spans="1:8" ht="32.25" thickBot="1" x14ac:dyDescent="0.3">
      <c r="A105" s="191">
        <v>424</v>
      </c>
      <c r="B105" s="190" t="s">
        <v>368</v>
      </c>
      <c r="C105" s="200">
        <v>2000</v>
      </c>
      <c r="D105" s="200">
        <v>0</v>
      </c>
      <c r="E105" s="200">
        <v>0</v>
      </c>
      <c r="F105" s="189">
        <f t="shared" si="18"/>
        <v>0</v>
      </c>
      <c r="G105" s="189" t="e">
        <f t="shared" si="19"/>
        <v>#DIV/0!</v>
      </c>
      <c r="H105" s="200">
        <f t="shared" si="20"/>
        <v>0</v>
      </c>
    </row>
    <row r="106" spans="1:8" ht="16.5" thickBot="1" x14ac:dyDescent="0.3">
      <c r="A106" s="191"/>
      <c r="B106" s="190"/>
      <c r="C106" s="200">
        <v>0</v>
      </c>
      <c r="D106" s="200">
        <v>0</v>
      </c>
      <c r="E106" s="200">
        <v>0</v>
      </c>
      <c r="F106" s="189" t="e">
        <f t="shared" si="18"/>
        <v>#DIV/0!</v>
      </c>
      <c r="G106" s="189" t="e">
        <f t="shared" si="19"/>
        <v>#DIV/0!</v>
      </c>
      <c r="H106" s="200">
        <f t="shared" si="20"/>
        <v>0</v>
      </c>
    </row>
    <row r="107" spans="1:8" ht="16.5" thickBot="1" x14ac:dyDescent="0.3">
      <c r="A107" s="191"/>
      <c r="B107" s="190"/>
      <c r="C107" s="200">
        <v>0</v>
      </c>
      <c r="D107" s="200">
        <v>0</v>
      </c>
      <c r="E107" s="200">
        <v>0</v>
      </c>
      <c r="F107" s="189" t="e">
        <f t="shared" si="18"/>
        <v>#DIV/0!</v>
      </c>
      <c r="G107" s="189" t="e">
        <f t="shared" si="19"/>
        <v>#DIV/0!</v>
      </c>
      <c r="H107" s="200">
        <f t="shared" si="20"/>
        <v>0</v>
      </c>
    </row>
    <row r="108" spans="1:8" ht="16.5" thickBot="1" x14ac:dyDescent="0.3">
      <c r="A108" s="191"/>
      <c r="B108" s="190" t="s">
        <v>326</v>
      </c>
      <c r="C108" s="201">
        <f>SUM(C92:C107)</f>
        <v>7553190</v>
      </c>
      <c r="D108" s="201">
        <f>SUM(D92:D107)</f>
        <v>7896182.25</v>
      </c>
      <c r="E108" s="201">
        <f>SUM(E92:E107)</f>
        <v>3966273.7200000007</v>
      </c>
      <c r="F108" s="189">
        <f t="shared" si="18"/>
        <v>52.511239886723374</v>
      </c>
      <c r="G108" s="189">
        <f t="shared" si="19"/>
        <v>50.230270710886906</v>
      </c>
      <c r="H108" s="201">
        <f t="shared" si="20"/>
        <v>526414.98705952626</v>
      </c>
    </row>
    <row r="109" spans="1:8" ht="16.5" customHeight="1" thickBot="1" x14ac:dyDescent="0.3">
      <c r="A109" s="333" t="s">
        <v>335</v>
      </c>
      <c r="B109" s="334"/>
      <c r="C109" s="334"/>
      <c r="D109" s="334"/>
      <c r="E109" s="334"/>
      <c r="F109" s="334"/>
      <c r="G109" s="334"/>
      <c r="H109" s="335"/>
    </row>
    <row r="110" spans="1:8" ht="48" thickBot="1" x14ac:dyDescent="0.3">
      <c r="A110" s="196" t="s">
        <v>330</v>
      </c>
      <c r="B110" s="195" t="s">
        <v>329</v>
      </c>
      <c r="C110" s="195" t="s">
        <v>379</v>
      </c>
      <c r="D110" s="195" t="s">
        <v>380</v>
      </c>
      <c r="E110" s="195" t="s">
        <v>385</v>
      </c>
      <c r="F110" s="195" t="s">
        <v>328</v>
      </c>
      <c r="G110" s="195" t="s">
        <v>327</v>
      </c>
      <c r="H110" s="230" t="s">
        <v>384</v>
      </c>
    </row>
    <row r="111" spans="1:8" ht="16.5" thickBot="1" x14ac:dyDescent="0.3">
      <c r="A111" s="194"/>
      <c r="B111" s="193">
        <v>1</v>
      </c>
      <c r="C111" s="193">
        <v>3</v>
      </c>
      <c r="D111" s="193">
        <v>4</v>
      </c>
      <c r="E111" s="193">
        <v>5</v>
      </c>
      <c r="F111" s="193">
        <v>6</v>
      </c>
      <c r="G111" s="193">
        <v>7</v>
      </c>
      <c r="H111" s="193">
        <v>8</v>
      </c>
    </row>
    <row r="112" spans="1:8" ht="16.5" thickBot="1" x14ac:dyDescent="0.3">
      <c r="A112" s="191"/>
      <c r="B112" s="190"/>
      <c r="C112" s="192">
        <v>0</v>
      </c>
      <c r="D112" s="192">
        <v>0</v>
      </c>
      <c r="E112" s="192">
        <v>0</v>
      </c>
      <c r="F112" s="189" t="e">
        <f t="shared" ref="F112:F118" si="21">E112/C112*100</f>
        <v>#DIV/0!</v>
      </c>
      <c r="G112" s="189" t="e">
        <f t="shared" ref="G112:G118" si="22">E112/D112*100</f>
        <v>#DIV/0!</v>
      </c>
      <c r="H112" s="192">
        <f>E112/7.5345</f>
        <v>0</v>
      </c>
    </row>
    <row r="113" spans="1:8" ht="16.5" thickBot="1" x14ac:dyDescent="0.3">
      <c r="A113" s="191"/>
      <c r="B113" s="190"/>
      <c r="C113" s="192">
        <v>0</v>
      </c>
      <c r="D113" s="192">
        <v>0</v>
      </c>
      <c r="E113" s="192">
        <v>0</v>
      </c>
      <c r="F113" s="189" t="e">
        <f t="shared" si="21"/>
        <v>#DIV/0!</v>
      </c>
      <c r="G113" s="189" t="e">
        <f t="shared" si="22"/>
        <v>#DIV/0!</v>
      </c>
      <c r="H113" s="192">
        <f t="shared" ref="H113:H118" si="23">E113/7.5345</f>
        <v>0</v>
      </c>
    </row>
    <row r="114" spans="1:8" ht="16.5" thickBot="1" x14ac:dyDescent="0.3">
      <c r="A114" s="191"/>
      <c r="B114" s="190"/>
      <c r="C114" s="192">
        <v>0</v>
      </c>
      <c r="D114" s="192">
        <v>0</v>
      </c>
      <c r="E114" s="192">
        <v>0</v>
      </c>
      <c r="F114" s="189" t="e">
        <f t="shared" si="21"/>
        <v>#DIV/0!</v>
      </c>
      <c r="G114" s="189" t="e">
        <f t="shared" si="22"/>
        <v>#DIV/0!</v>
      </c>
      <c r="H114" s="192">
        <f t="shared" si="23"/>
        <v>0</v>
      </c>
    </row>
    <row r="115" spans="1:8" ht="16.5" thickBot="1" x14ac:dyDescent="0.3">
      <c r="A115" s="191"/>
      <c r="B115" s="190"/>
      <c r="C115" s="192">
        <v>0</v>
      </c>
      <c r="D115" s="192">
        <v>0</v>
      </c>
      <c r="E115" s="192">
        <v>0</v>
      </c>
      <c r="F115" s="189" t="e">
        <f t="shared" si="21"/>
        <v>#DIV/0!</v>
      </c>
      <c r="G115" s="189" t="e">
        <f t="shared" si="22"/>
        <v>#DIV/0!</v>
      </c>
      <c r="H115" s="192">
        <f t="shared" si="23"/>
        <v>0</v>
      </c>
    </row>
    <row r="116" spans="1:8" ht="16.5" thickBot="1" x14ac:dyDescent="0.3">
      <c r="A116" s="191"/>
      <c r="B116" s="190"/>
      <c r="C116" s="192">
        <v>0</v>
      </c>
      <c r="D116" s="192">
        <v>0</v>
      </c>
      <c r="E116" s="192">
        <v>0</v>
      </c>
      <c r="F116" s="189" t="e">
        <f t="shared" si="21"/>
        <v>#DIV/0!</v>
      </c>
      <c r="G116" s="189" t="e">
        <f t="shared" si="22"/>
        <v>#DIV/0!</v>
      </c>
      <c r="H116" s="192">
        <f t="shared" si="23"/>
        <v>0</v>
      </c>
    </row>
    <row r="117" spans="1:8" ht="16.5" thickBot="1" x14ac:dyDescent="0.3">
      <c r="A117" s="191"/>
      <c r="B117" s="190"/>
      <c r="C117" s="192">
        <v>0</v>
      </c>
      <c r="D117" s="192">
        <v>0</v>
      </c>
      <c r="E117" s="192">
        <v>0</v>
      </c>
      <c r="F117" s="189" t="e">
        <f t="shared" si="21"/>
        <v>#DIV/0!</v>
      </c>
      <c r="G117" s="189" t="e">
        <f t="shared" si="22"/>
        <v>#DIV/0!</v>
      </c>
      <c r="H117" s="192">
        <f t="shared" si="23"/>
        <v>0</v>
      </c>
    </row>
    <row r="118" spans="1:8" ht="16.5" thickBot="1" x14ac:dyDescent="0.3">
      <c r="A118" s="191"/>
      <c r="B118" s="190" t="s">
        <v>326</v>
      </c>
      <c r="C118" s="215">
        <f>SUM(C112:C117)</f>
        <v>0</v>
      </c>
      <c r="D118" s="215">
        <f>SUM(D112:D117)</f>
        <v>0</v>
      </c>
      <c r="E118" s="215">
        <f>SUM(E112:E117)</f>
        <v>0</v>
      </c>
      <c r="F118" s="189" t="e">
        <f t="shared" si="21"/>
        <v>#DIV/0!</v>
      </c>
      <c r="G118" s="189" t="e">
        <f t="shared" si="22"/>
        <v>#DIV/0!</v>
      </c>
      <c r="H118" s="215">
        <f t="shared" si="23"/>
        <v>0</v>
      </c>
    </row>
    <row r="119" spans="1:8" ht="16.5" customHeight="1" thickBot="1" x14ac:dyDescent="0.3">
      <c r="A119" s="333" t="s">
        <v>372</v>
      </c>
      <c r="B119" s="334"/>
      <c r="C119" s="334"/>
      <c r="D119" s="334"/>
      <c r="E119" s="334"/>
      <c r="F119" s="334"/>
      <c r="G119" s="334"/>
      <c r="H119" s="335"/>
    </row>
    <row r="120" spans="1:8" ht="48" thickBot="1" x14ac:dyDescent="0.3">
      <c r="A120" s="196" t="s">
        <v>330</v>
      </c>
      <c r="B120" s="195" t="s">
        <v>329</v>
      </c>
      <c r="C120" s="195" t="s">
        <v>379</v>
      </c>
      <c r="D120" s="195" t="s">
        <v>380</v>
      </c>
      <c r="E120" s="195" t="s">
        <v>385</v>
      </c>
      <c r="F120" s="195" t="s">
        <v>328</v>
      </c>
      <c r="G120" s="195" t="s">
        <v>327</v>
      </c>
      <c r="H120" s="230" t="s">
        <v>384</v>
      </c>
    </row>
    <row r="121" spans="1:8" ht="16.5" thickBot="1" x14ac:dyDescent="0.3">
      <c r="A121" s="194"/>
      <c r="B121" s="193">
        <v>1</v>
      </c>
      <c r="C121" s="193">
        <v>3</v>
      </c>
      <c r="D121" s="193">
        <v>4</v>
      </c>
      <c r="E121" s="193">
        <v>5</v>
      </c>
      <c r="F121" s="193">
        <v>6</v>
      </c>
      <c r="G121" s="193">
        <v>7</v>
      </c>
      <c r="H121" s="193">
        <v>8</v>
      </c>
    </row>
    <row r="122" spans="1:8" ht="16.5" thickBot="1" x14ac:dyDescent="0.3">
      <c r="A122" s="191">
        <v>311</v>
      </c>
      <c r="B122" s="190" t="s">
        <v>357</v>
      </c>
      <c r="C122" s="200">
        <v>0</v>
      </c>
      <c r="D122" s="200">
        <v>0</v>
      </c>
      <c r="E122" s="200">
        <v>0</v>
      </c>
      <c r="F122" s="189" t="e">
        <f t="shared" ref="F122:F138" si="24">E122/C122*100</f>
        <v>#DIV/0!</v>
      </c>
      <c r="G122" s="189" t="e">
        <f t="shared" ref="G122:G138" si="25">E122/D122*100</f>
        <v>#DIV/0!</v>
      </c>
      <c r="H122" s="200">
        <f>E122/7.5345</f>
        <v>0</v>
      </c>
    </row>
    <row r="123" spans="1:8" ht="16.5" thickBot="1" x14ac:dyDescent="0.3">
      <c r="A123" s="191">
        <v>312</v>
      </c>
      <c r="B123" s="190" t="s">
        <v>358</v>
      </c>
      <c r="C123" s="200">
        <v>0</v>
      </c>
      <c r="D123" s="200">
        <v>0</v>
      </c>
      <c r="E123" s="200">
        <v>0</v>
      </c>
      <c r="F123" s="189" t="e">
        <f t="shared" si="24"/>
        <v>#DIV/0!</v>
      </c>
      <c r="G123" s="189" t="e">
        <f t="shared" si="25"/>
        <v>#DIV/0!</v>
      </c>
      <c r="H123" s="200">
        <f t="shared" ref="H123:H138" si="26">E123/7.5345</f>
        <v>0</v>
      </c>
    </row>
    <row r="124" spans="1:8" ht="16.5" thickBot="1" x14ac:dyDescent="0.3">
      <c r="A124" s="191">
        <v>313</v>
      </c>
      <c r="B124" s="190" t="s">
        <v>359</v>
      </c>
      <c r="C124" s="200">
        <v>0</v>
      </c>
      <c r="D124" s="200">
        <v>0</v>
      </c>
      <c r="E124" s="200">
        <v>0</v>
      </c>
      <c r="F124" s="189" t="e">
        <f t="shared" si="24"/>
        <v>#DIV/0!</v>
      </c>
      <c r="G124" s="189" t="e">
        <f t="shared" si="25"/>
        <v>#DIV/0!</v>
      </c>
      <c r="H124" s="200">
        <f t="shared" si="26"/>
        <v>0</v>
      </c>
    </row>
    <row r="125" spans="1:8" ht="16.5" thickBot="1" x14ac:dyDescent="0.3">
      <c r="A125" s="191">
        <v>321</v>
      </c>
      <c r="B125" s="190" t="s">
        <v>360</v>
      </c>
      <c r="C125" s="200">
        <v>0</v>
      </c>
      <c r="D125" s="200">
        <v>0</v>
      </c>
      <c r="E125" s="200">
        <v>0</v>
      </c>
      <c r="F125" s="189" t="e">
        <f t="shared" si="24"/>
        <v>#DIV/0!</v>
      </c>
      <c r="G125" s="189" t="e">
        <f t="shared" si="25"/>
        <v>#DIV/0!</v>
      </c>
      <c r="H125" s="200">
        <f t="shared" si="26"/>
        <v>0</v>
      </c>
    </row>
    <row r="126" spans="1:8" ht="16.5" thickBot="1" x14ac:dyDescent="0.3">
      <c r="A126" s="191">
        <v>322</v>
      </c>
      <c r="B126" s="190" t="s">
        <v>361</v>
      </c>
      <c r="C126" s="200">
        <v>9500</v>
      </c>
      <c r="D126" s="200">
        <v>6000</v>
      </c>
      <c r="E126" s="200">
        <v>2130.71</v>
      </c>
      <c r="F126" s="189">
        <f t="shared" si="24"/>
        <v>22.428526315789473</v>
      </c>
      <c r="G126" s="189">
        <f t="shared" si="25"/>
        <v>35.511833333333328</v>
      </c>
      <c r="H126" s="200">
        <f t="shared" si="26"/>
        <v>282.79381511712785</v>
      </c>
    </row>
    <row r="127" spans="1:8" ht="16.5" thickBot="1" x14ac:dyDescent="0.3">
      <c r="A127" s="191">
        <v>323</v>
      </c>
      <c r="B127" s="190" t="s">
        <v>362</v>
      </c>
      <c r="C127" s="200">
        <v>500</v>
      </c>
      <c r="D127" s="200">
        <v>430</v>
      </c>
      <c r="E127" s="200">
        <v>0</v>
      </c>
      <c r="F127" s="189">
        <f t="shared" si="24"/>
        <v>0</v>
      </c>
      <c r="G127" s="189">
        <f t="shared" si="25"/>
        <v>0</v>
      </c>
      <c r="H127" s="200">
        <f t="shared" si="26"/>
        <v>0</v>
      </c>
    </row>
    <row r="128" spans="1:8" ht="32.25" thickBot="1" x14ac:dyDescent="0.3">
      <c r="A128" s="191">
        <v>324</v>
      </c>
      <c r="B128" s="190" t="s">
        <v>363</v>
      </c>
      <c r="C128" s="200">
        <v>0</v>
      </c>
      <c r="D128" s="200">
        <v>0</v>
      </c>
      <c r="E128" s="200">
        <v>0</v>
      </c>
      <c r="F128" s="189" t="e">
        <f t="shared" si="24"/>
        <v>#DIV/0!</v>
      </c>
      <c r="G128" s="189" t="e">
        <f t="shared" si="25"/>
        <v>#DIV/0!</v>
      </c>
      <c r="H128" s="200">
        <f t="shared" si="26"/>
        <v>0</v>
      </c>
    </row>
    <row r="129" spans="1:8" ht="16.5" thickBot="1" x14ac:dyDescent="0.3">
      <c r="A129" s="191">
        <v>329</v>
      </c>
      <c r="B129" s="190" t="s">
        <v>29</v>
      </c>
      <c r="C129" s="200">
        <v>4000</v>
      </c>
      <c r="D129" s="200">
        <v>4000</v>
      </c>
      <c r="E129" s="200">
        <v>187.38</v>
      </c>
      <c r="F129" s="189">
        <f t="shared" si="24"/>
        <v>4.6844999999999999</v>
      </c>
      <c r="G129" s="189">
        <f t="shared" si="25"/>
        <v>4.6844999999999999</v>
      </c>
      <c r="H129" s="200">
        <f t="shared" si="26"/>
        <v>24.869599840732629</v>
      </c>
    </row>
    <row r="130" spans="1:8" ht="16.5" thickBot="1" x14ac:dyDescent="0.3">
      <c r="A130" s="191">
        <v>343</v>
      </c>
      <c r="B130" s="190" t="s">
        <v>364</v>
      </c>
      <c r="C130" s="200">
        <v>0</v>
      </c>
      <c r="D130" s="200">
        <v>0</v>
      </c>
      <c r="E130" s="200">
        <v>0</v>
      </c>
      <c r="F130" s="189" t="e">
        <f t="shared" si="24"/>
        <v>#DIV/0!</v>
      </c>
      <c r="G130" s="189" t="e">
        <f t="shared" si="25"/>
        <v>#DIV/0!</v>
      </c>
      <c r="H130" s="200">
        <f t="shared" si="26"/>
        <v>0</v>
      </c>
    </row>
    <row r="131" spans="1:8" ht="16.5" thickBot="1" x14ac:dyDescent="0.3">
      <c r="A131" s="191">
        <v>412</v>
      </c>
      <c r="B131" s="190" t="s">
        <v>371</v>
      </c>
      <c r="C131" s="200">
        <v>0</v>
      </c>
      <c r="D131" s="200">
        <v>0</v>
      </c>
      <c r="E131" s="200">
        <v>0</v>
      </c>
      <c r="F131" s="189" t="e">
        <f t="shared" si="24"/>
        <v>#DIV/0!</v>
      </c>
      <c r="G131" s="189" t="e">
        <f t="shared" si="25"/>
        <v>#DIV/0!</v>
      </c>
      <c r="H131" s="200">
        <f t="shared" si="26"/>
        <v>0</v>
      </c>
    </row>
    <row r="132" spans="1:8" ht="16.5" thickBot="1" x14ac:dyDescent="0.3">
      <c r="A132" s="191">
        <v>421</v>
      </c>
      <c r="B132" s="190" t="s">
        <v>365</v>
      </c>
      <c r="C132" s="200">
        <v>0</v>
      </c>
      <c r="D132" s="200">
        <v>0</v>
      </c>
      <c r="E132" s="200">
        <v>0</v>
      </c>
      <c r="F132" s="189" t="e">
        <f t="shared" si="24"/>
        <v>#DIV/0!</v>
      </c>
      <c r="G132" s="189" t="e">
        <f t="shared" si="25"/>
        <v>#DIV/0!</v>
      </c>
      <c r="H132" s="200">
        <f t="shared" si="26"/>
        <v>0</v>
      </c>
    </row>
    <row r="133" spans="1:8" ht="16.5" thickBot="1" x14ac:dyDescent="0.3">
      <c r="A133" s="191">
        <v>422</v>
      </c>
      <c r="B133" s="190" t="s">
        <v>366</v>
      </c>
      <c r="C133" s="200">
        <v>5000</v>
      </c>
      <c r="D133" s="200">
        <v>8000</v>
      </c>
      <c r="E133" s="200">
        <v>0</v>
      </c>
      <c r="F133" s="189">
        <f t="shared" si="24"/>
        <v>0</v>
      </c>
      <c r="G133" s="189">
        <f t="shared" si="25"/>
        <v>0</v>
      </c>
      <c r="H133" s="200">
        <f t="shared" si="26"/>
        <v>0</v>
      </c>
    </row>
    <row r="134" spans="1:8" ht="16.5" thickBot="1" x14ac:dyDescent="0.3">
      <c r="A134" s="191">
        <v>423</v>
      </c>
      <c r="B134" s="190" t="s">
        <v>367</v>
      </c>
      <c r="C134" s="200">
        <v>0</v>
      </c>
      <c r="D134" s="200">
        <v>0</v>
      </c>
      <c r="E134" s="200">
        <v>0</v>
      </c>
      <c r="F134" s="189" t="e">
        <f t="shared" si="24"/>
        <v>#DIV/0!</v>
      </c>
      <c r="G134" s="189" t="e">
        <f t="shared" si="25"/>
        <v>#DIV/0!</v>
      </c>
      <c r="H134" s="200">
        <f t="shared" si="26"/>
        <v>0</v>
      </c>
    </row>
    <row r="135" spans="1:8" ht="32.25" thickBot="1" x14ac:dyDescent="0.3">
      <c r="A135" s="191">
        <v>424</v>
      </c>
      <c r="B135" s="190" t="s">
        <v>368</v>
      </c>
      <c r="C135" s="200">
        <v>0</v>
      </c>
      <c r="D135" s="200">
        <v>0</v>
      </c>
      <c r="E135" s="200">
        <v>0</v>
      </c>
      <c r="F135" s="189" t="e">
        <f t="shared" si="24"/>
        <v>#DIV/0!</v>
      </c>
      <c r="G135" s="189" t="e">
        <f t="shared" si="25"/>
        <v>#DIV/0!</v>
      </c>
      <c r="H135" s="200">
        <f t="shared" si="26"/>
        <v>0</v>
      </c>
    </row>
    <row r="136" spans="1:8" ht="16.5" thickBot="1" x14ac:dyDescent="0.3">
      <c r="A136" s="191"/>
      <c r="B136" s="190"/>
      <c r="C136" s="200">
        <v>0</v>
      </c>
      <c r="D136" s="200">
        <v>0</v>
      </c>
      <c r="E136" s="200">
        <v>0</v>
      </c>
      <c r="F136" s="189" t="e">
        <f t="shared" si="24"/>
        <v>#DIV/0!</v>
      </c>
      <c r="G136" s="189" t="e">
        <f t="shared" si="25"/>
        <v>#DIV/0!</v>
      </c>
      <c r="H136" s="200">
        <f t="shared" si="26"/>
        <v>0</v>
      </c>
    </row>
    <row r="137" spans="1:8" ht="16.5" thickBot="1" x14ac:dyDescent="0.3">
      <c r="A137" s="191"/>
      <c r="B137" s="190"/>
      <c r="C137" s="200">
        <v>0</v>
      </c>
      <c r="D137" s="200">
        <v>0</v>
      </c>
      <c r="E137" s="200">
        <v>0</v>
      </c>
      <c r="F137" s="189" t="e">
        <f t="shared" si="24"/>
        <v>#DIV/0!</v>
      </c>
      <c r="G137" s="189" t="e">
        <f t="shared" si="25"/>
        <v>#DIV/0!</v>
      </c>
      <c r="H137" s="200">
        <f t="shared" si="26"/>
        <v>0</v>
      </c>
    </row>
    <row r="138" spans="1:8" ht="16.5" thickBot="1" x14ac:dyDescent="0.3">
      <c r="A138" s="191"/>
      <c r="B138" s="190" t="s">
        <v>326</v>
      </c>
      <c r="C138" s="201">
        <f>SUM(C122:C137)</f>
        <v>19000</v>
      </c>
      <c r="D138" s="201">
        <f>SUM(D122:D137)</f>
        <v>18430</v>
      </c>
      <c r="E138" s="201">
        <f>SUM(E122:E137)</f>
        <v>2318.09</v>
      </c>
      <c r="F138" s="189">
        <f t="shared" si="24"/>
        <v>12.200473684210527</v>
      </c>
      <c r="G138" s="189">
        <f t="shared" si="25"/>
        <v>12.577807921866524</v>
      </c>
      <c r="H138" s="201">
        <f t="shared" si="26"/>
        <v>307.66341495786054</v>
      </c>
    </row>
    <row r="139" spans="1:8" ht="16.5" customHeight="1" thickBot="1" x14ac:dyDescent="0.3">
      <c r="A139" s="333" t="s">
        <v>332</v>
      </c>
      <c r="B139" s="334"/>
      <c r="C139" s="334"/>
      <c r="D139" s="334"/>
      <c r="E139" s="334"/>
      <c r="F139" s="334"/>
      <c r="G139" s="334"/>
      <c r="H139" s="335"/>
    </row>
    <row r="140" spans="1:8" ht="48" thickBot="1" x14ac:dyDescent="0.3">
      <c r="A140" s="196" t="s">
        <v>330</v>
      </c>
      <c r="B140" s="195" t="s">
        <v>329</v>
      </c>
      <c r="C140" s="195" t="s">
        <v>379</v>
      </c>
      <c r="D140" s="195" t="s">
        <v>380</v>
      </c>
      <c r="E140" s="195" t="s">
        <v>385</v>
      </c>
      <c r="F140" s="195" t="s">
        <v>328</v>
      </c>
      <c r="G140" s="195" t="s">
        <v>327</v>
      </c>
      <c r="H140" s="230" t="s">
        <v>384</v>
      </c>
    </row>
    <row r="141" spans="1:8" ht="16.5" thickBot="1" x14ac:dyDescent="0.3">
      <c r="A141" s="194"/>
      <c r="B141" s="193">
        <v>1</v>
      </c>
      <c r="C141" s="193">
        <v>3</v>
      </c>
      <c r="D141" s="193">
        <v>4</v>
      </c>
      <c r="E141" s="193">
        <v>5</v>
      </c>
      <c r="F141" s="193">
        <v>6</v>
      </c>
      <c r="G141" s="193">
        <v>7</v>
      </c>
      <c r="H141" s="193">
        <v>8</v>
      </c>
    </row>
    <row r="142" spans="1:8" ht="16.5" thickBot="1" x14ac:dyDescent="0.3">
      <c r="A142" s="191"/>
      <c r="B142" s="190"/>
      <c r="C142" s="192">
        <v>0</v>
      </c>
      <c r="D142" s="192">
        <v>0</v>
      </c>
      <c r="E142" s="192">
        <v>0</v>
      </c>
      <c r="F142" s="189" t="e">
        <f t="shared" ref="F142:F146" si="27">E142/C142*100</f>
        <v>#DIV/0!</v>
      </c>
      <c r="G142" s="189" t="e">
        <f t="shared" ref="G142:G146" si="28">E142/D142*100</f>
        <v>#DIV/0!</v>
      </c>
      <c r="H142" s="192">
        <f>E142/7.5345</f>
        <v>0</v>
      </c>
    </row>
    <row r="143" spans="1:8" ht="16.5" thickBot="1" x14ac:dyDescent="0.3">
      <c r="A143" s="191"/>
      <c r="B143" s="190"/>
      <c r="C143" s="192">
        <v>0</v>
      </c>
      <c r="D143" s="192">
        <v>0</v>
      </c>
      <c r="E143" s="192">
        <v>0</v>
      </c>
      <c r="F143" s="189" t="e">
        <f t="shared" si="27"/>
        <v>#DIV/0!</v>
      </c>
      <c r="G143" s="189" t="e">
        <f t="shared" si="28"/>
        <v>#DIV/0!</v>
      </c>
      <c r="H143" s="192">
        <f t="shared" ref="H143:H146" si="29">E143/7.5345</f>
        <v>0</v>
      </c>
    </row>
    <row r="144" spans="1:8" ht="16.5" thickBot="1" x14ac:dyDescent="0.3">
      <c r="A144" s="191"/>
      <c r="B144" s="190"/>
      <c r="C144" s="192">
        <v>0</v>
      </c>
      <c r="D144" s="192">
        <v>0</v>
      </c>
      <c r="E144" s="192">
        <v>0</v>
      </c>
      <c r="F144" s="189" t="e">
        <f t="shared" si="27"/>
        <v>#DIV/0!</v>
      </c>
      <c r="G144" s="189" t="e">
        <f t="shared" si="28"/>
        <v>#DIV/0!</v>
      </c>
      <c r="H144" s="192">
        <f t="shared" si="29"/>
        <v>0</v>
      </c>
    </row>
    <row r="145" spans="1:8" ht="16.5" thickBot="1" x14ac:dyDescent="0.3">
      <c r="A145" s="191"/>
      <c r="B145" s="190"/>
      <c r="C145" s="192">
        <v>0</v>
      </c>
      <c r="D145" s="192">
        <v>0</v>
      </c>
      <c r="E145" s="192">
        <v>0</v>
      </c>
      <c r="F145" s="189" t="e">
        <f t="shared" si="27"/>
        <v>#DIV/0!</v>
      </c>
      <c r="G145" s="189" t="e">
        <f t="shared" si="28"/>
        <v>#DIV/0!</v>
      </c>
      <c r="H145" s="192">
        <f t="shared" si="29"/>
        <v>0</v>
      </c>
    </row>
    <row r="146" spans="1:8" ht="16.5" thickBot="1" x14ac:dyDescent="0.3">
      <c r="A146" s="191"/>
      <c r="B146" s="190" t="s">
        <v>326</v>
      </c>
      <c r="C146" s="215">
        <f>SUM(C142:C145)</f>
        <v>0</v>
      </c>
      <c r="D146" s="215">
        <f>SUM(D142:D145)</f>
        <v>0</v>
      </c>
      <c r="E146" s="215">
        <f>SUM(E142:E145)</f>
        <v>0</v>
      </c>
      <c r="F146" s="189" t="e">
        <f t="shared" si="27"/>
        <v>#DIV/0!</v>
      </c>
      <c r="G146" s="189" t="e">
        <f t="shared" si="28"/>
        <v>#DIV/0!</v>
      </c>
      <c r="H146" s="215">
        <f t="shared" si="29"/>
        <v>0</v>
      </c>
    </row>
    <row r="147" spans="1:8" ht="16.5" customHeight="1" thickBot="1" x14ac:dyDescent="0.3">
      <c r="A147" s="333"/>
      <c r="B147" s="334"/>
      <c r="C147" s="334"/>
      <c r="D147" s="334"/>
      <c r="E147" s="334"/>
      <c r="F147" s="334"/>
      <c r="G147" s="334"/>
      <c r="H147" s="335"/>
    </row>
    <row r="151" spans="1:8" x14ac:dyDescent="0.25">
      <c r="A151" s="352" t="s">
        <v>405</v>
      </c>
      <c r="B151" s="352"/>
      <c r="C151" s="352"/>
      <c r="D151" s="352"/>
      <c r="E151" s="352"/>
      <c r="F151" s="352"/>
      <c r="G151" s="352"/>
    </row>
  </sheetData>
  <mergeCells count="15">
    <mergeCell ref="A151:G151"/>
    <mergeCell ref="A147:H147"/>
    <mergeCell ref="A1:B4"/>
    <mergeCell ref="A6:H6"/>
    <mergeCell ref="A13:H13"/>
    <mergeCell ref="A32:H32"/>
    <mergeCell ref="A52:H52"/>
    <mergeCell ref="A61:H61"/>
    <mergeCell ref="A81:H81"/>
    <mergeCell ref="A89:H89"/>
    <mergeCell ref="A109:H109"/>
    <mergeCell ref="A119:H119"/>
    <mergeCell ref="A139:H139"/>
    <mergeCell ref="A7:B7"/>
    <mergeCell ref="A10:B10"/>
  </mergeCells>
  <pageMargins left="0.25" right="0.25" top="0.75" bottom="0.75" header="0.3" footer="0.3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IZVRŠENJE PLANA 1-6 22 OPĆI DIO</vt:lpstr>
      <vt:lpstr>IZVRŠENJE PLANA 1-6 2022</vt:lpstr>
      <vt:lpstr>IZVRŠENJE PRIHODA</vt:lpstr>
      <vt:lpstr>IZVRŠENJE RASHODA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Ljerka</dc:creator>
  <cp:lastModifiedBy>Racunovodstvo</cp:lastModifiedBy>
  <cp:lastPrinted>2022-07-15T12:05:37Z</cp:lastPrinted>
  <dcterms:created xsi:type="dcterms:W3CDTF">2016-05-18T07:46:19Z</dcterms:created>
  <dcterms:modified xsi:type="dcterms:W3CDTF">2022-07-19T06:14:40Z</dcterms:modified>
</cp:coreProperties>
</file>