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FINANCIJSKI PLANOVI\FINANCIJSKI PLAN ZA 2024-2026\ZA WEB\"/>
    </mc:Choice>
  </mc:AlternateContent>
  <xr:revisionPtr revIDLastSave="0" documentId="13_ncr:1_{17E7B53A-07CC-4E64-A8E2-A3C07B24EE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PLAN UKUPNO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2" i="2" l="1"/>
  <c r="E562" i="2"/>
  <c r="D562" i="2"/>
  <c r="F560" i="2"/>
  <c r="F559" i="2" s="1"/>
  <c r="E560" i="2"/>
  <c r="D560" i="2"/>
  <c r="D559" i="2" s="1"/>
  <c r="E559" i="2"/>
  <c r="F556" i="2"/>
  <c r="E556" i="2"/>
  <c r="D556" i="2"/>
  <c r="F555" i="2"/>
  <c r="E555" i="2"/>
  <c r="D555" i="2"/>
  <c r="D554" i="2" s="1"/>
  <c r="D553" i="2" s="1"/>
  <c r="F554" i="2"/>
  <c r="E554" i="2"/>
  <c r="E553" i="2" s="1"/>
  <c r="F553" i="2"/>
  <c r="F551" i="2"/>
  <c r="E551" i="2"/>
  <c r="D551" i="2"/>
  <c r="F549" i="2"/>
  <c r="E549" i="2"/>
  <c r="D549" i="2"/>
  <c r="F547" i="2"/>
  <c r="F546" i="2" s="1"/>
  <c r="E547" i="2"/>
  <c r="E546" i="2" s="1"/>
  <c r="D547" i="2"/>
  <c r="D546" i="2"/>
  <c r="F544" i="2"/>
  <c r="F543" i="2" s="1"/>
  <c r="E544" i="2"/>
  <c r="D544" i="2"/>
  <c r="D543" i="2" s="1"/>
  <c r="E543" i="2"/>
  <c r="F541" i="2"/>
  <c r="F536" i="2" s="1"/>
  <c r="E541" i="2"/>
  <c r="D541" i="2"/>
  <c r="F537" i="2"/>
  <c r="E537" i="2"/>
  <c r="E536" i="2" s="1"/>
  <c r="D537" i="2"/>
  <c r="D536" i="2" s="1"/>
  <c r="F532" i="2"/>
  <c r="E532" i="2"/>
  <c r="D532" i="2"/>
  <c r="F530" i="2"/>
  <c r="F529" i="2" s="1"/>
  <c r="E530" i="2"/>
  <c r="E529" i="2" s="1"/>
  <c r="D530" i="2"/>
  <c r="D529" i="2"/>
  <c r="F519" i="2"/>
  <c r="F518" i="2" s="1"/>
  <c r="E519" i="2"/>
  <c r="D519" i="2"/>
  <c r="D518" i="2" s="1"/>
  <c r="E518" i="2"/>
  <c r="E517" i="2"/>
  <c r="D517" i="2"/>
  <c r="F513" i="2"/>
  <c r="E513" i="2"/>
  <c r="E512" i="2" s="1"/>
  <c r="E511" i="2" s="1"/>
  <c r="E510" i="2" s="1"/>
  <c r="D513" i="2"/>
  <c r="F512" i="2"/>
  <c r="F511" i="2" s="1"/>
  <c r="F510" i="2" s="1"/>
  <c r="D512" i="2"/>
  <c r="D511" i="2"/>
  <c r="D510" i="2"/>
  <c r="F508" i="2"/>
  <c r="F507" i="2" s="1"/>
  <c r="E508" i="2"/>
  <c r="D508" i="2"/>
  <c r="E507" i="2"/>
  <c r="D507" i="2"/>
  <c r="F504" i="2"/>
  <c r="E504" i="2"/>
  <c r="D504" i="2"/>
  <c r="D500" i="2" s="1"/>
  <c r="D496" i="2" s="1"/>
  <c r="D495" i="2" s="1"/>
  <c r="F501" i="2"/>
  <c r="E501" i="2"/>
  <c r="D501" i="2"/>
  <c r="F500" i="2"/>
  <c r="E500" i="2"/>
  <c r="F498" i="2"/>
  <c r="F497" i="2" s="1"/>
  <c r="F496" i="2" s="1"/>
  <c r="F495" i="2" s="1"/>
  <c r="E498" i="2"/>
  <c r="E497" i="2" s="1"/>
  <c r="E496" i="2" s="1"/>
  <c r="E495" i="2" s="1"/>
  <c r="D498" i="2"/>
  <c r="D497" i="2"/>
  <c r="F493" i="2"/>
  <c r="F492" i="2" s="1"/>
  <c r="F491" i="2" s="1"/>
  <c r="E493" i="2"/>
  <c r="D493" i="2"/>
  <c r="D492" i="2" s="1"/>
  <c r="D491" i="2" s="1"/>
  <c r="E492" i="2"/>
  <c r="E491" i="2" s="1"/>
  <c r="F489" i="2"/>
  <c r="E489" i="2"/>
  <c r="D489" i="2"/>
  <c r="F485" i="2"/>
  <c r="F484" i="2" s="1"/>
  <c r="E485" i="2"/>
  <c r="E484" i="2" s="1"/>
  <c r="D485" i="2"/>
  <c r="D484" i="2" s="1"/>
  <c r="F479" i="2"/>
  <c r="E479" i="2"/>
  <c r="D479" i="2"/>
  <c r="F477" i="2"/>
  <c r="F476" i="2" s="1"/>
  <c r="E477" i="2"/>
  <c r="E476" i="2" s="1"/>
  <c r="D477" i="2"/>
  <c r="D476" i="2"/>
  <c r="F474" i="2"/>
  <c r="E474" i="2"/>
  <c r="D474" i="2"/>
  <c r="F472" i="2"/>
  <c r="E472" i="2"/>
  <c r="D472" i="2"/>
  <c r="F470" i="2"/>
  <c r="E470" i="2"/>
  <c r="D470" i="2"/>
  <c r="F468" i="2"/>
  <c r="F467" i="2" s="1"/>
  <c r="E468" i="2"/>
  <c r="E467" i="2" s="1"/>
  <c r="D468" i="2"/>
  <c r="D467" i="2" s="1"/>
  <c r="D463" i="2" s="1"/>
  <c r="D462" i="2" s="1"/>
  <c r="F448" i="2"/>
  <c r="E448" i="2"/>
  <c r="E443" i="2" s="1"/>
  <c r="D448" i="2"/>
  <c r="D443" i="2" s="1"/>
  <c r="F443" i="2"/>
  <c r="F438" i="2"/>
  <c r="E438" i="2"/>
  <c r="E437" i="2" s="1"/>
  <c r="E425" i="2" s="1"/>
  <c r="D438" i="2"/>
  <c r="F437" i="2"/>
  <c r="F425" i="2" s="1"/>
  <c r="D437" i="2"/>
  <c r="D425" i="2" s="1"/>
  <c r="F422" i="2"/>
  <c r="F421" i="2" s="1"/>
  <c r="E422" i="2"/>
  <c r="D422" i="2"/>
  <c r="D421" i="2" s="1"/>
  <c r="E421" i="2"/>
  <c r="F416" i="2"/>
  <c r="F415" i="2" s="1"/>
  <c r="E416" i="2"/>
  <c r="D416" i="2"/>
  <c r="D415" i="2" s="1"/>
  <c r="D414" i="2" s="1"/>
  <c r="E415" i="2"/>
  <c r="E414" i="2" s="1"/>
  <c r="E413" i="2" s="1"/>
  <c r="F410" i="2"/>
  <c r="E410" i="2"/>
  <c r="E409" i="2" s="1"/>
  <c r="E408" i="2" s="1"/>
  <c r="E407" i="2" s="1"/>
  <c r="D410" i="2"/>
  <c r="F409" i="2"/>
  <c r="F408" i="2" s="1"/>
  <c r="F407" i="2" s="1"/>
  <c r="D409" i="2"/>
  <c r="D408" i="2" s="1"/>
  <c r="D407" i="2" s="1"/>
  <c r="F403" i="2"/>
  <c r="E403" i="2"/>
  <c r="E402" i="2" s="1"/>
  <c r="D403" i="2"/>
  <c r="D402" i="2" s="1"/>
  <c r="F402" i="2"/>
  <c r="F391" i="2"/>
  <c r="E391" i="2"/>
  <c r="E390" i="2" s="1"/>
  <c r="D391" i="2"/>
  <c r="F390" i="2"/>
  <c r="F389" i="2" s="1"/>
  <c r="F388" i="2" s="1"/>
  <c r="F387" i="2" s="1"/>
  <c r="D390" i="2"/>
  <c r="F385" i="2"/>
  <c r="F384" i="2" s="1"/>
  <c r="F383" i="2" s="1"/>
  <c r="F382" i="2" s="1"/>
  <c r="E385" i="2"/>
  <c r="D385" i="2"/>
  <c r="D384" i="2" s="1"/>
  <c r="D383" i="2" s="1"/>
  <c r="D382" i="2" s="1"/>
  <c r="E384" i="2"/>
  <c r="E383" i="2" s="1"/>
  <c r="E382" i="2" s="1"/>
  <c r="F380" i="2"/>
  <c r="F379" i="2" s="1"/>
  <c r="E380" i="2"/>
  <c r="E379" i="2" s="1"/>
  <c r="D380" i="2"/>
  <c r="D379" i="2" s="1"/>
  <c r="F376" i="2"/>
  <c r="E376" i="2"/>
  <c r="D376" i="2"/>
  <c r="F373" i="2"/>
  <c r="F372" i="2" s="1"/>
  <c r="F371" i="2" s="1"/>
  <c r="F370" i="2" s="1"/>
  <c r="E373" i="2"/>
  <c r="E372" i="2" s="1"/>
  <c r="E371" i="2" s="1"/>
  <c r="E370" i="2" s="1"/>
  <c r="D373" i="2"/>
  <c r="D372" i="2"/>
  <c r="F368" i="2"/>
  <c r="E368" i="2"/>
  <c r="E367" i="2" s="1"/>
  <c r="E366" i="2" s="1"/>
  <c r="D368" i="2"/>
  <c r="F367" i="2"/>
  <c r="F366" i="2" s="1"/>
  <c r="D367" i="2"/>
  <c r="D366" i="2" s="1"/>
  <c r="F364" i="2"/>
  <c r="E364" i="2"/>
  <c r="D364" i="2"/>
  <c r="F362" i="2"/>
  <c r="E362" i="2"/>
  <c r="D362" i="2"/>
  <c r="F360" i="2"/>
  <c r="E360" i="2"/>
  <c r="D360" i="2"/>
  <c r="F357" i="2"/>
  <c r="E357" i="2"/>
  <c r="D357" i="2"/>
  <c r="F355" i="2"/>
  <c r="F354" i="2" s="1"/>
  <c r="E355" i="2"/>
  <c r="D355" i="2"/>
  <c r="D354" i="2" s="1"/>
  <c r="E354" i="2"/>
  <c r="F347" i="2"/>
  <c r="E347" i="2"/>
  <c r="D347" i="2"/>
  <c r="F343" i="2"/>
  <c r="E343" i="2"/>
  <c r="D343" i="2"/>
  <c r="F341" i="2"/>
  <c r="E341" i="2"/>
  <c r="D341" i="2"/>
  <c r="F339" i="2"/>
  <c r="E339" i="2"/>
  <c r="D339" i="2"/>
  <c r="F335" i="2"/>
  <c r="F334" i="2" s="1"/>
  <c r="E335" i="2"/>
  <c r="D335" i="2"/>
  <c r="D334" i="2" s="1"/>
  <c r="E334" i="2"/>
  <c r="F332" i="2"/>
  <c r="E332" i="2"/>
  <c r="D332" i="2"/>
  <c r="F330" i="2"/>
  <c r="E330" i="2"/>
  <c r="D330" i="2"/>
  <c r="F327" i="2"/>
  <c r="F326" i="2" s="1"/>
  <c r="E327" i="2"/>
  <c r="E326" i="2" s="1"/>
  <c r="D327" i="2"/>
  <c r="D326" i="2" s="1"/>
  <c r="F324" i="2"/>
  <c r="E324" i="2"/>
  <c r="D324" i="2"/>
  <c r="F322" i="2"/>
  <c r="F321" i="2" s="1"/>
  <c r="E322" i="2"/>
  <c r="E321" i="2" s="1"/>
  <c r="D322" i="2"/>
  <c r="D321" i="2"/>
  <c r="D320" i="2" s="1"/>
  <c r="F318" i="2"/>
  <c r="F317" i="2" s="1"/>
  <c r="F316" i="2" s="1"/>
  <c r="E318" i="2"/>
  <c r="D318" i="2"/>
  <c r="E317" i="2"/>
  <c r="E316" i="2" s="1"/>
  <c r="D317" i="2"/>
  <c r="D316" i="2"/>
  <c r="F312" i="2"/>
  <c r="F311" i="2" s="1"/>
  <c r="F310" i="2" s="1"/>
  <c r="F309" i="2" s="1"/>
  <c r="E312" i="2"/>
  <c r="E311" i="2" s="1"/>
  <c r="E310" i="2" s="1"/>
  <c r="E309" i="2" s="1"/>
  <c r="D312" i="2"/>
  <c r="D311" i="2"/>
  <c r="D310" i="2" s="1"/>
  <c r="D309" i="2" s="1"/>
  <c r="F306" i="2"/>
  <c r="E306" i="2"/>
  <c r="E305" i="2" s="1"/>
  <c r="E304" i="2" s="1"/>
  <c r="E299" i="2" s="1"/>
  <c r="D306" i="2"/>
  <c r="F305" i="2"/>
  <c r="F304" i="2" s="1"/>
  <c r="F299" i="2" s="1"/>
  <c r="D305" i="2"/>
  <c r="D304" i="2" s="1"/>
  <c r="D299" i="2" s="1"/>
  <c r="F297" i="2"/>
  <c r="F296" i="2" s="1"/>
  <c r="E297" i="2"/>
  <c r="E296" i="2" s="1"/>
  <c r="D297" i="2"/>
  <c r="D296" i="2"/>
  <c r="F294" i="2"/>
  <c r="E294" i="2"/>
  <c r="E293" i="2" s="1"/>
  <c r="D294" i="2"/>
  <c r="D293" i="2" s="1"/>
  <c r="F293" i="2"/>
  <c r="F291" i="2"/>
  <c r="E291" i="2"/>
  <c r="D291" i="2"/>
  <c r="F289" i="2"/>
  <c r="F284" i="2" s="1"/>
  <c r="E289" i="2"/>
  <c r="E284" i="2" s="1"/>
  <c r="D289" i="2"/>
  <c r="D284" i="2" s="1"/>
  <c r="F287" i="2"/>
  <c r="E287" i="2"/>
  <c r="D287" i="2"/>
  <c r="F285" i="2"/>
  <c r="E285" i="2"/>
  <c r="D285" i="2"/>
  <c r="F282" i="2"/>
  <c r="F281" i="2" s="1"/>
  <c r="E282" i="2"/>
  <c r="D282" i="2"/>
  <c r="D281" i="2" s="1"/>
  <c r="E281" i="2"/>
  <c r="F270" i="2"/>
  <c r="E270" i="2"/>
  <c r="D270" i="2"/>
  <c r="F267" i="2"/>
  <c r="E267" i="2"/>
  <c r="D267" i="2"/>
  <c r="F261" i="2"/>
  <c r="E261" i="2"/>
  <c r="D261" i="2"/>
  <c r="F259" i="2"/>
  <c r="F258" i="2" s="1"/>
  <c r="E259" i="2"/>
  <c r="D259" i="2"/>
  <c r="D258" i="2" s="1"/>
  <c r="E258" i="2"/>
  <c r="F253" i="2"/>
  <c r="F252" i="2" s="1"/>
  <c r="E253" i="2"/>
  <c r="D253" i="2"/>
  <c r="E252" i="2"/>
  <c r="D252" i="2"/>
  <c r="F250" i="2"/>
  <c r="F249" i="2" s="1"/>
  <c r="E250" i="2"/>
  <c r="E249" i="2" s="1"/>
  <c r="D250" i="2"/>
  <c r="D249" i="2" s="1"/>
  <c r="F247" i="2"/>
  <c r="F246" i="2" s="1"/>
  <c r="F245" i="2" s="1"/>
  <c r="F244" i="2" s="1"/>
  <c r="F243" i="2" s="1"/>
  <c r="E247" i="2"/>
  <c r="D247" i="2"/>
  <c r="D246" i="2" s="1"/>
  <c r="D245" i="2" s="1"/>
  <c r="D244" i="2" s="1"/>
  <c r="D243" i="2" s="1"/>
  <c r="E246" i="2"/>
  <c r="E245" i="2" s="1"/>
  <c r="E244" i="2" s="1"/>
  <c r="E243" i="2" s="1"/>
  <c r="F218" i="2"/>
  <c r="E218" i="2"/>
  <c r="D218" i="2"/>
  <c r="F216" i="2"/>
  <c r="E216" i="2"/>
  <c r="D216" i="2"/>
  <c r="F214" i="2"/>
  <c r="E214" i="2"/>
  <c r="E213" i="2" s="1"/>
  <c r="E212" i="2" s="1"/>
  <c r="D214" i="2"/>
  <c r="F213" i="2"/>
  <c r="F212" i="2" s="1"/>
  <c r="D213" i="2"/>
  <c r="D212" i="2" s="1"/>
  <c r="F210" i="2"/>
  <c r="E210" i="2"/>
  <c r="D210" i="2"/>
  <c r="F208" i="2"/>
  <c r="E208" i="2"/>
  <c r="D208" i="2"/>
  <c r="F206" i="2"/>
  <c r="E206" i="2"/>
  <c r="D206" i="2"/>
  <c r="F204" i="2"/>
  <c r="E204" i="2"/>
  <c r="D204" i="2"/>
  <c r="F201" i="2"/>
  <c r="F200" i="2" s="1"/>
  <c r="E201" i="2"/>
  <c r="E200" i="2" s="1"/>
  <c r="D201" i="2"/>
  <c r="D200" i="2" s="1"/>
  <c r="F198" i="2"/>
  <c r="F197" i="2" s="1"/>
  <c r="E198" i="2"/>
  <c r="D198" i="2"/>
  <c r="D197" i="2" s="1"/>
  <c r="E197" i="2"/>
  <c r="F194" i="2"/>
  <c r="E194" i="2"/>
  <c r="D194" i="2"/>
  <c r="F192" i="2"/>
  <c r="E192" i="2"/>
  <c r="D192" i="2"/>
  <c r="F188" i="2"/>
  <c r="E188" i="2"/>
  <c r="D188" i="2"/>
  <c r="F185" i="2"/>
  <c r="E185" i="2"/>
  <c r="E172" i="2" s="1"/>
  <c r="D185" i="2"/>
  <c r="F183" i="2"/>
  <c r="E183" i="2"/>
  <c r="D183" i="2"/>
  <c r="F181" i="2"/>
  <c r="E181" i="2"/>
  <c r="D181" i="2"/>
  <c r="F179" i="2"/>
  <c r="E179" i="2"/>
  <c r="D179" i="2"/>
  <c r="F177" i="2"/>
  <c r="E177" i="2"/>
  <c r="D177" i="2"/>
  <c r="F173" i="2"/>
  <c r="F172" i="2" s="1"/>
  <c r="E173" i="2"/>
  <c r="D173" i="2"/>
  <c r="D172" i="2" s="1"/>
  <c r="F170" i="2"/>
  <c r="E170" i="2"/>
  <c r="D170" i="2"/>
  <c r="F167" i="2"/>
  <c r="E167" i="2"/>
  <c r="D167" i="2"/>
  <c r="F165" i="2"/>
  <c r="E165" i="2"/>
  <c r="D165" i="2"/>
  <c r="F160" i="2"/>
  <c r="E160" i="2"/>
  <c r="D160" i="2"/>
  <c r="F158" i="2"/>
  <c r="E158" i="2"/>
  <c r="D158" i="2"/>
  <c r="F155" i="2"/>
  <c r="F154" i="2" s="1"/>
  <c r="E155" i="2"/>
  <c r="E154" i="2" s="1"/>
  <c r="D155" i="2"/>
  <c r="D154" i="2"/>
  <c r="F152" i="2"/>
  <c r="E152" i="2"/>
  <c r="D152" i="2"/>
  <c r="F150" i="2"/>
  <c r="E150" i="2"/>
  <c r="D150" i="2"/>
  <c r="F148" i="2"/>
  <c r="E148" i="2"/>
  <c r="D148" i="2"/>
  <c r="F146" i="2"/>
  <c r="F145" i="2" s="1"/>
  <c r="E146" i="2"/>
  <c r="E145" i="2" s="1"/>
  <c r="E144" i="2" s="1"/>
  <c r="D146" i="2"/>
  <c r="D145" i="2" s="1"/>
  <c r="D144" i="2" s="1"/>
  <c r="D143" i="2" s="1"/>
  <c r="D142" i="2" s="1"/>
  <c r="D135" i="2" s="1"/>
  <c r="F129" i="2"/>
  <c r="F128" i="2" s="1"/>
  <c r="F127" i="2" s="1"/>
  <c r="F126" i="2" s="1"/>
  <c r="E129" i="2"/>
  <c r="E128" i="2" s="1"/>
  <c r="E127" i="2" s="1"/>
  <c r="E126" i="2" s="1"/>
  <c r="D129" i="2"/>
  <c r="D128" i="2" s="1"/>
  <c r="D127" i="2" s="1"/>
  <c r="D126" i="2" s="1"/>
  <c r="F118" i="2"/>
  <c r="E118" i="2"/>
  <c r="D118" i="2"/>
  <c r="D117" i="2" s="1"/>
  <c r="D116" i="2" s="1"/>
  <c r="D115" i="2" s="1"/>
  <c r="D114" i="2" s="1"/>
  <c r="F117" i="2"/>
  <c r="F116" i="2" s="1"/>
  <c r="F115" i="2" s="1"/>
  <c r="F114" i="2" s="1"/>
  <c r="E117" i="2"/>
  <c r="E116" i="2" s="1"/>
  <c r="E115" i="2" s="1"/>
  <c r="E114" i="2" s="1"/>
  <c r="F112" i="2"/>
  <c r="E112" i="2"/>
  <c r="D112" i="2"/>
  <c r="F111" i="2"/>
  <c r="F110" i="2" s="1"/>
  <c r="F109" i="2" s="1"/>
  <c r="E111" i="2"/>
  <c r="E110" i="2" s="1"/>
  <c r="E109" i="2" s="1"/>
  <c r="D111" i="2"/>
  <c r="D110" i="2" s="1"/>
  <c r="D109" i="2" s="1"/>
  <c r="F101" i="2"/>
  <c r="F100" i="2" s="1"/>
  <c r="F99" i="2" s="1"/>
  <c r="F98" i="2" s="1"/>
  <c r="E101" i="2"/>
  <c r="E100" i="2" s="1"/>
  <c r="E99" i="2" s="1"/>
  <c r="E98" i="2" s="1"/>
  <c r="D101" i="2"/>
  <c r="D100" i="2" s="1"/>
  <c r="D99" i="2" s="1"/>
  <c r="D98" i="2" s="1"/>
  <c r="F96" i="2"/>
  <c r="E96" i="2"/>
  <c r="D96" i="2"/>
  <c r="F94" i="2"/>
  <c r="F93" i="2" s="1"/>
  <c r="F92" i="2" s="1"/>
  <c r="F91" i="2" s="1"/>
  <c r="E94" i="2"/>
  <c r="E93" i="2" s="1"/>
  <c r="E92" i="2" s="1"/>
  <c r="E91" i="2" s="1"/>
  <c r="D94" i="2"/>
  <c r="D93" i="2" s="1"/>
  <c r="D92" i="2" s="1"/>
  <c r="D91" i="2" s="1"/>
  <c r="D90" i="2" s="1"/>
  <c r="F88" i="2"/>
  <c r="E88" i="2"/>
  <c r="E87" i="2" s="1"/>
  <c r="E86" i="2" s="1"/>
  <c r="E85" i="2" s="1"/>
  <c r="D88" i="2"/>
  <c r="D87" i="2" s="1"/>
  <c r="D86" i="2" s="1"/>
  <c r="D85" i="2" s="1"/>
  <c r="F87" i="2"/>
  <c r="F86" i="2" s="1"/>
  <c r="F85" i="2" s="1"/>
  <c r="F81" i="2"/>
  <c r="F80" i="2" s="1"/>
  <c r="F79" i="2" s="1"/>
  <c r="F78" i="2" s="1"/>
  <c r="F77" i="2" s="1"/>
  <c r="E81" i="2"/>
  <c r="E80" i="2" s="1"/>
  <c r="E79" i="2" s="1"/>
  <c r="E78" i="2" s="1"/>
  <c r="E77" i="2" s="1"/>
  <c r="D81" i="2"/>
  <c r="D80" i="2"/>
  <c r="D79" i="2" s="1"/>
  <c r="D78" i="2" s="1"/>
  <c r="D77" i="2" s="1"/>
  <c r="F75" i="2"/>
  <c r="F74" i="2" s="1"/>
  <c r="F73" i="2" s="1"/>
  <c r="F72" i="2" s="1"/>
  <c r="E75" i="2"/>
  <c r="E74" i="2" s="1"/>
  <c r="E73" i="2" s="1"/>
  <c r="E72" i="2" s="1"/>
  <c r="D75" i="2"/>
  <c r="D74" i="2" s="1"/>
  <c r="D73" i="2" s="1"/>
  <c r="D72" i="2" s="1"/>
  <c r="F67" i="2"/>
  <c r="E67" i="2"/>
  <c r="D67" i="2"/>
  <c r="D65" i="2" s="1"/>
  <c r="D64" i="2" s="1"/>
  <c r="F65" i="2"/>
  <c r="F64" i="2" s="1"/>
  <c r="E65" i="2"/>
  <c r="E64" i="2" s="1"/>
  <c r="F62" i="2"/>
  <c r="E62" i="2"/>
  <c r="E61" i="2" s="1"/>
  <c r="E60" i="2" s="1"/>
  <c r="D62" i="2"/>
  <c r="D61" i="2" s="1"/>
  <c r="D60" i="2" s="1"/>
  <c r="F61" i="2"/>
  <c r="F60" i="2" s="1"/>
  <c r="F56" i="2"/>
  <c r="E56" i="2"/>
  <c r="D56" i="2"/>
  <c r="D55" i="2" s="1"/>
  <c r="D54" i="2" s="1"/>
  <c r="D53" i="2" s="1"/>
  <c r="F55" i="2"/>
  <c r="F54" i="2" s="1"/>
  <c r="F53" i="2" s="1"/>
  <c r="E55" i="2"/>
  <c r="E54" i="2" s="1"/>
  <c r="E53" i="2" s="1"/>
  <c r="F50" i="2"/>
  <c r="E50" i="2"/>
  <c r="D50" i="2"/>
  <c r="F45" i="2"/>
  <c r="E45" i="2"/>
  <c r="E44" i="2" s="1"/>
  <c r="E43" i="2" s="1"/>
  <c r="E42" i="2" s="1"/>
  <c r="D45" i="2"/>
  <c r="F44" i="2"/>
  <c r="F43" i="2" s="1"/>
  <c r="F42" i="2" s="1"/>
  <c r="F41" i="2" s="1"/>
  <c r="D44" i="2"/>
  <c r="D43" i="2" s="1"/>
  <c r="D42" i="2" s="1"/>
  <c r="D41" i="2" s="1"/>
  <c r="F37" i="2"/>
  <c r="F38" i="2" s="1"/>
  <c r="E37" i="2"/>
  <c r="E38" i="2" s="1"/>
  <c r="D37" i="2"/>
  <c r="D38" i="2" s="1"/>
  <c r="F28" i="2"/>
  <c r="E28" i="2"/>
  <c r="D28" i="2"/>
  <c r="F24" i="2"/>
  <c r="F39" i="2" s="1"/>
  <c r="F19" i="2" s="1"/>
  <c r="E24" i="2"/>
  <c r="E39" i="2" s="1"/>
  <c r="E19" i="2" s="1"/>
  <c r="D24" i="2"/>
  <c r="D39" i="2" s="1"/>
  <c r="D19" i="2" s="1"/>
  <c r="F21" i="2"/>
  <c r="E21" i="2"/>
  <c r="D21" i="2"/>
  <c r="D52" i="8"/>
  <c r="D53" i="8"/>
  <c r="C52" i="8"/>
  <c r="C111" i="8"/>
  <c r="D111" i="8"/>
  <c r="C53" i="8"/>
  <c r="C40" i="8"/>
  <c r="C86" i="8"/>
  <c r="C30" i="8"/>
  <c r="C45" i="8"/>
  <c r="C35" i="8"/>
  <c r="C15" i="8"/>
  <c r="C10" i="8"/>
  <c r="E143" i="2" l="1"/>
  <c r="E142" i="2" s="1"/>
  <c r="E135" i="2" s="1"/>
  <c r="F144" i="2"/>
  <c r="F143" i="2" s="1"/>
  <c r="F142" i="2" s="1"/>
  <c r="F135" i="2" s="1"/>
  <c r="D413" i="2"/>
  <c r="D412" i="2" s="1"/>
  <c r="E41" i="2"/>
  <c r="E463" i="2"/>
  <c r="E462" i="2" s="1"/>
  <c r="E461" i="2" s="1"/>
  <c r="E280" i="2"/>
  <c r="E279" i="2" s="1"/>
  <c r="E278" i="2" s="1"/>
  <c r="E315" i="2"/>
  <c r="E314" i="2" s="1"/>
  <c r="F414" i="2"/>
  <c r="F413" i="2" s="1"/>
  <c r="F412" i="2" s="1"/>
  <c r="F463" i="2"/>
  <c r="F462" i="2" s="1"/>
  <c r="F461" i="2" s="1"/>
  <c r="E320" i="2"/>
  <c r="F90" i="2"/>
  <c r="F320" i="2"/>
  <c r="F59" i="2"/>
  <c r="F58" i="2" s="1"/>
  <c r="F40" i="2" s="1"/>
  <c r="F20" i="2" s="1"/>
  <c r="F18" i="2" s="1"/>
  <c r="F280" i="2"/>
  <c r="F279" i="2" s="1"/>
  <c r="F278" i="2" s="1"/>
  <c r="F136" i="2" s="1"/>
  <c r="D371" i="2"/>
  <c r="D370" i="2" s="1"/>
  <c r="E90" i="2"/>
  <c r="D461" i="2"/>
  <c r="D389" i="2"/>
  <c r="D388" i="2" s="1"/>
  <c r="D387" i="2" s="1"/>
  <c r="D59" i="2"/>
  <c r="D58" i="2" s="1"/>
  <c r="D40" i="2" s="1"/>
  <c r="D20" i="2" s="1"/>
  <c r="D18" i="2" s="1"/>
  <c r="E389" i="2"/>
  <c r="E388" i="2" s="1"/>
  <c r="E387" i="2" s="1"/>
  <c r="E412" i="2"/>
  <c r="D315" i="2"/>
  <c r="D314" i="2" s="1"/>
  <c r="D280" i="2"/>
  <c r="D279" i="2" s="1"/>
  <c r="D278" i="2" s="1"/>
  <c r="E59" i="2"/>
  <c r="E58" i="2" s="1"/>
  <c r="F315" i="2"/>
  <c r="F314" i="2" s="1"/>
  <c r="D516" i="2"/>
  <c r="D515" i="2" s="1"/>
  <c r="E516" i="2"/>
  <c r="E515" i="2" s="1"/>
  <c r="F517" i="2"/>
  <c r="F516" i="2" s="1"/>
  <c r="F515" i="2" s="1"/>
  <c r="C130" i="7"/>
  <c r="C119" i="7" s="1"/>
  <c r="C118" i="7" s="1"/>
  <c r="C117" i="7" s="1"/>
  <c r="C132" i="7"/>
  <c r="C662" i="7"/>
  <c r="C654" i="7"/>
  <c r="C653" i="7" s="1"/>
  <c r="C652" i="7" s="1"/>
  <c r="C651" i="7" s="1"/>
  <c r="C575" i="7"/>
  <c r="C570" i="7" s="1"/>
  <c r="C569" i="7" s="1"/>
  <c r="C568" i="7" s="1"/>
  <c r="C567" i="7" s="1"/>
  <c r="E136" i="2" l="1"/>
  <c r="E40" i="2"/>
  <c r="E20" i="2" s="1"/>
  <c r="E18" i="2" s="1"/>
  <c r="D136" i="2"/>
  <c r="D134" i="2" s="1"/>
  <c r="F134" i="2"/>
  <c r="E134" i="2"/>
  <c r="C493" i="7"/>
  <c r="C481" i="7"/>
  <c r="C474" i="7"/>
  <c r="C470" i="7"/>
  <c r="C435" i="7"/>
  <c r="C423" i="7"/>
  <c r="C411" i="7" s="1"/>
  <c r="C400" i="7" s="1"/>
  <c r="C399" i="7" s="1"/>
  <c r="C377" i="7"/>
  <c r="C353" i="7"/>
  <c r="C350" i="7"/>
  <c r="C348" i="7"/>
  <c r="C344" i="7"/>
  <c r="C318" i="7"/>
  <c r="C306" i="7"/>
  <c r="C295" i="7"/>
  <c r="C294" i="7" s="1"/>
  <c r="C283" i="7" s="1"/>
  <c r="C282" i="7" s="1"/>
  <c r="C237" i="7"/>
  <c r="C241" i="7"/>
  <c r="C248" i="7"/>
  <c r="C260" i="7"/>
  <c r="C166" i="7"/>
  <c r="C22" i="7"/>
  <c r="C21" i="7" s="1"/>
  <c r="C54" i="7"/>
  <c r="C25" i="7"/>
  <c r="C32" i="7"/>
  <c r="C42" i="7"/>
  <c r="C236" i="7" l="1"/>
  <c r="C225" i="7" s="1"/>
  <c r="C224" i="7" s="1"/>
  <c r="C20" i="7"/>
  <c r="C9" i="7" s="1"/>
  <c r="C8" i="7" s="1"/>
  <c r="C7" i="7" s="1"/>
  <c r="C6" i="7" s="1"/>
  <c r="C469" i="7"/>
  <c r="C458" i="7" s="1"/>
  <c r="C457" i="7" s="1"/>
  <c r="C343" i="7"/>
  <c r="C342" i="7"/>
  <c r="C341" i="7" s="1"/>
  <c r="C165" i="7" s="1"/>
  <c r="C116" i="7" s="1"/>
  <c r="G51" i="7" l="1"/>
  <c r="G50" i="7" s="1"/>
  <c r="F51" i="7"/>
  <c r="F50" i="7" s="1"/>
  <c r="G42" i="7"/>
  <c r="F42" i="7"/>
  <c r="G32" i="7"/>
  <c r="F32" i="7"/>
  <c r="G25" i="7"/>
  <c r="F25" i="7"/>
  <c r="G21" i="7"/>
  <c r="F21" i="7"/>
  <c r="G592" i="7"/>
  <c r="F592" i="7"/>
  <c r="G582" i="7"/>
  <c r="F582" i="7"/>
  <c r="G575" i="7"/>
  <c r="F575" i="7"/>
  <c r="G571" i="7"/>
  <c r="F571" i="7"/>
  <c r="E571" i="7"/>
  <c r="E592" i="7"/>
  <c r="E582" i="7"/>
  <c r="E575" i="7"/>
  <c r="G493" i="7"/>
  <c r="F470" i="7"/>
  <c r="F493" i="7"/>
  <c r="G481" i="7"/>
  <c r="F481" i="7"/>
  <c r="G474" i="7"/>
  <c r="F474" i="7"/>
  <c r="G470" i="7"/>
  <c r="E493" i="7"/>
  <c r="E481" i="7"/>
  <c r="E474" i="7"/>
  <c r="E470" i="7"/>
  <c r="G435" i="7"/>
  <c r="F435" i="7"/>
  <c r="G423" i="7"/>
  <c r="F423" i="7"/>
  <c r="G416" i="7"/>
  <c r="F416" i="7"/>
  <c r="E435" i="7"/>
  <c r="E423" i="7"/>
  <c r="E416" i="7"/>
  <c r="G377" i="7"/>
  <c r="F377" i="7"/>
  <c r="G354" i="7"/>
  <c r="F354" i="7"/>
  <c r="G350" i="7"/>
  <c r="F350" i="7"/>
  <c r="G348" i="7"/>
  <c r="F348" i="7"/>
  <c r="G344" i="7"/>
  <c r="F344" i="7"/>
  <c r="E377" i="7"/>
  <c r="E354" i="7"/>
  <c r="E350" i="7"/>
  <c r="E348" i="7"/>
  <c r="E344" i="7"/>
  <c r="G318" i="7"/>
  <c r="F318" i="7"/>
  <c r="G306" i="7"/>
  <c r="F306" i="7"/>
  <c r="G295" i="7"/>
  <c r="G294" i="7" s="1"/>
  <c r="G283" i="7" s="1"/>
  <c r="G282" i="7" s="1"/>
  <c r="F295" i="7"/>
  <c r="E318" i="7"/>
  <c r="E306" i="7"/>
  <c r="E295" i="7"/>
  <c r="G276" i="7"/>
  <c r="G273" i="7" s="1"/>
  <c r="G272" i="7" s="1"/>
  <c r="F276" i="7"/>
  <c r="F273" i="7" s="1"/>
  <c r="F272" i="7" s="1"/>
  <c r="G260" i="7"/>
  <c r="F260" i="7"/>
  <c r="G248" i="7"/>
  <c r="F248" i="7"/>
  <c r="G241" i="7"/>
  <c r="F241" i="7"/>
  <c r="G237" i="7"/>
  <c r="F237" i="7"/>
  <c r="E276" i="7"/>
  <c r="E273" i="7" s="1"/>
  <c r="E272" i="7" s="1"/>
  <c r="E260" i="7"/>
  <c r="E248" i="7"/>
  <c r="E241" i="7"/>
  <c r="E237" i="7"/>
  <c r="G183" i="7"/>
  <c r="F183" i="7"/>
  <c r="G179" i="7"/>
  <c r="F179" i="7"/>
  <c r="E183" i="7"/>
  <c r="E179" i="7"/>
  <c r="E51" i="7"/>
  <c r="E50" i="7" s="1"/>
  <c r="E42" i="7"/>
  <c r="E32" i="7"/>
  <c r="E25" i="7"/>
  <c r="E21" i="7"/>
  <c r="D88" i="3"/>
  <c r="G570" i="7" l="1"/>
  <c r="G569" i="7" s="1"/>
  <c r="G568" i="7" s="1"/>
  <c r="G567" i="7" s="1"/>
  <c r="F570" i="7"/>
  <c r="F569" i="7" s="1"/>
  <c r="F568" i="7" s="1"/>
  <c r="F567" i="7" s="1"/>
  <c r="G411" i="7"/>
  <c r="G400" i="7" s="1"/>
  <c r="G399" i="7" s="1"/>
  <c r="E570" i="7"/>
  <c r="E569" i="7" s="1"/>
  <c r="E568" i="7" s="1"/>
  <c r="E567" i="7" s="1"/>
  <c r="F294" i="7"/>
  <c r="F283" i="7" s="1"/>
  <c r="F282" i="7" s="1"/>
  <c r="F411" i="7"/>
  <c r="F400" i="7" s="1"/>
  <c r="F399" i="7" s="1"/>
  <c r="G20" i="7"/>
  <c r="G9" i="7" s="1"/>
  <c r="G8" i="7" s="1"/>
  <c r="G7" i="7" s="1"/>
  <c r="G6" i="7" s="1"/>
  <c r="F20" i="7"/>
  <c r="F9" i="7" s="1"/>
  <c r="F8" i="7" s="1"/>
  <c r="F7" i="7" s="1"/>
  <c r="F6" i="7" s="1"/>
  <c r="F236" i="7"/>
  <c r="F225" i="7" s="1"/>
  <c r="F224" i="7" s="1"/>
  <c r="G178" i="7"/>
  <c r="G167" i="7" s="1"/>
  <c r="G166" i="7" s="1"/>
  <c r="G353" i="7"/>
  <c r="F469" i="7"/>
  <c r="F458" i="7" s="1"/>
  <c r="F457" i="7" s="1"/>
  <c r="F178" i="7"/>
  <c r="F167" i="7" s="1"/>
  <c r="F166" i="7" s="1"/>
  <c r="F353" i="7"/>
  <c r="G343" i="7"/>
  <c r="G236" i="7"/>
  <c r="G225" i="7" s="1"/>
  <c r="G224" i="7" s="1"/>
  <c r="F343" i="7"/>
  <c r="G469" i="7"/>
  <c r="G458" i="7" s="1"/>
  <c r="G457" i="7" s="1"/>
  <c r="E469" i="7"/>
  <c r="E458" i="7" s="1"/>
  <c r="E457" i="7" s="1"/>
  <c r="E411" i="7"/>
  <c r="E400" i="7" s="1"/>
  <c r="E399" i="7" s="1"/>
  <c r="E353" i="7"/>
  <c r="E343" i="7"/>
  <c r="E294" i="7"/>
  <c r="E283" i="7" s="1"/>
  <c r="E282" i="7" s="1"/>
  <c r="E236" i="7"/>
  <c r="E225" i="7" s="1"/>
  <c r="E224" i="7" s="1"/>
  <c r="E178" i="7"/>
  <c r="E167" i="7" s="1"/>
  <c r="E166" i="7" s="1"/>
  <c r="E20" i="7"/>
  <c r="E9" i="7" s="1"/>
  <c r="E8" i="7" s="1"/>
  <c r="E7" i="7" s="1"/>
  <c r="E6" i="7" s="1"/>
  <c r="D97" i="3"/>
  <c r="D96" i="3" s="1"/>
  <c r="D100" i="3"/>
  <c r="D94" i="3"/>
  <c r="D93" i="3" s="1"/>
  <c r="D90" i="3"/>
  <c r="D89" i="3" s="1"/>
  <c r="D81" i="3"/>
  <c r="D79" i="3"/>
  <c r="D69" i="3"/>
  <c r="D62" i="3"/>
  <c r="D58" i="3"/>
  <c r="D54" i="3"/>
  <c r="D52" i="3"/>
  <c r="D48" i="3"/>
  <c r="D103" i="3"/>
  <c r="D83" i="3"/>
  <c r="D70" i="3"/>
  <c r="D65" i="3"/>
  <c r="D63" i="3"/>
  <c r="D59" i="3"/>
  <c r="D71" i="3"/>
  <c r="D86" i="3"/>
  <c r="D91" i="3"/>
  <c r="D78" i="3"/>
  <c r="D76" i="3"/>
  <c r="D67" i="3"/>
  <c r="D64" i="3"/>
  <c r="D84" i="3"/>
  <c r="D60" i="3"/>
  <c r="D11" i="3"/>
  <c r="D12" i="3"/>
  <c r="D13" i="3"/>
  <c r="D29" i="3"/>
  <c r="D30" i="3"/>
  <c r="D24" i="3"/>
  <c r="D20" i="3"/>
  <c r="G342" i="7" l="1"/>
  <c r="G341" i="7" s="1"/>
  <c r="G165" i="7" s="1"/>
  <c r="G116" i="7" s="1"/>
  <c r="F342" i="7"/>
  <c r="F341" i="7" s="1"/>
  <c r="F165" i="7" s="1"/>
  <c r="F116" i="7" s="1"/>
  <c r="E342" i="7"/>
  <c r="E341" i="7" s="1"/>
  <c r="E165" i="7" s="1"/>
  <c r="E116" i="7" s="1"/>
  <c r="D57" i="3"/>
  <c r="D47" i="3"/>
  <c r="E10" i="5"/>
  <c r="F10" i="5"/>
  <c r="E11" i="5"/>
  <c r="F11" i="5"/>
  <c r="D10" i="5"/>
  <c r="D11" i="5"/>
  <c r="F46" i="8"/>
  <c r="F45" i="8" s="1"/>
  <c r="G46" i="8"/>
  <c r="G45" i="8" s="1"/>
  <c r="E46" i="8"/>
  <c r="E45" i="8" s="1"/>
  <c r="G36" i="8"/>
  <c r="G35" i="8" s="1"/>
  <c r="F36" i="8"/>
  <c r="F35" i="8" s="1"/>
  <c r="E36" i="8"/>
  <c r="E35" i="8" s="1"/>
  <c r="F16" i="8"/>
  <c r="F15" i="8" s="1"/>
  <c r="G16" i="8"/>
  <c r="G15" i="8" s="1"/>
  <c r="E16" i="8"/>
  <c r="E15" i="8" s="1"/>
  <c r="G106" i="8"/>
  <c r="G104" i="8" s="1"/>
  <c r="G103" i="8" s="1"/>
  <c r="G102" i="8" s="1"/>
  <c r="F106" i="8"/>
  <c r="F104" i="8" s="1"/>
  <c r="F103" i="8" s="1"/>
  <c r="F102" i="8" s="1"/>
  <c r="E106" i="8"/>
  <c r="E104" i="8" s="1"/>
  <c r="E103" i="8" s="1"/>
  <c r="E102" i="8" s="1"/>
  <c r="F96" i="8"/>
  <c r="F95" i="8" s="1"/>
  <c r="G96" i="8"/>
  <c r="G95" i="8" s="1"/>
  <c r="E96" i="8"/>
  <c r="E95" i="8" s="1"/>
  <c r="F88" i="8"/>
  <c r="F87" i="8" s="1"/>
  <c r="F86" i="8" s="1"/>
  <c r="G88" i="8"/>
  <c r="G87" i="8" s="1"/>
  <c r="G86" i="8" s="1"/>
  <c r="E88" i="8"/>
  <c r="E87" i="8" s="1"/>
  <c r="E86" i="8" s="1"/>
  <c r="F75" i="8"/>
  <c r="F74" i="8" s="1"/>
  <c r="F73" i="8" s="1"/>
  <c r="G75" i="8"/>
  <c r="G74" i="8" s="1"/>
  <c r="G73" i="8" s="1"/>
  <c r="E75" i="8"/>
  <c r="E74" i="8" s="1"/>
  <c r="E73" i="8" s="1"/>
  <c r="E65" i="8"/>
  <c r="F65" i="8"/>
  <c r="G65" i="8"/>
  <c r="F64" i="8"/>
  <c r="G64" i="8"/>
  <c r="E64" i="8"/>
  <c r="F61" i="8"/>
  <c r="F59" i="8" s="1"/>
  <c r="G61" i="8"/>
  <c r="G59" i="8" s="1"/>
  <c r="E61" i="8"/>
  <c r="E59" i="8" s="1"/>
  <c r="F22" i="8"/>
  <c r="F21" i="8" s="1"/>
  <c r="F53" i="8" s="1"/>
  <c r="G22" i="8"/>
  <c r="G21" i="8" s="1"/>
  <c r="E25" i="8"/>
  <c r="E22" i="8" s="1"/>
  <c r="E21" i="8" s="1"/>
  <c r="E53" i="8" l="1"/>
  <c r="G53" i="8"/>
  <c r="D46" i="3"/>
  <c r="G20" i="8"/>
  <c r="G52" i="8" s="1"/>
  <c r="F20" i="8"/>
  <c r="F52" i="8" s="1"/>
  <c r="E20" i="8"/>
  <c r="E52" i="8" s="1"/>
  <c r="E58" i="8"/>
  <c r="E111" i="8" s="1"/>
  <c r="G58" i="8"/>
  <c r="F58" i="8"/>
  <c r="F14" i="10"/>
  <c r="G14" i="10"/>
  <c r="H59" i="3"/>
  <c r="G59" i="3"/>
  <c r="F59" i="3"/>
  <c r="G101" i="3"/>
  <c r="G100" i="3" s="1"/>
  <c r="G97" i="3" s="1"/>
  <c r="G96" i="3" s="1"/>
  <c r="H101" i="3"/>
  <c r="H100" i="3" s="1"/>
  <c r="H97" i="3" s="1"/>
  <c r="H96" i="3" s="1"/>
  <c r="F101" i="3"/>
  <c r="G71" i="3"/>
  <c r="H71" i="3"/>
  <c r="H69" i="3" s="1"/>
  <c r="F71" i="3"/>
  <c r="G74" i="3"/>
  <c r="H74" i="3"/>
  <c r="F74" i="3"/>
  <c r="G65" i="3"/>
  <c r="G62" i="3" s="1"/>
  <c r="H65" i="3"/>
  <c r="H62" i="3" s="1"/>
  <c r="F65" i="3"/>
  <c r="G60" i="3"/>
  <c r="H60" i="3"/>
  <c r="F60" i="3"/>
  <c r="G81" i="3"/>
  <c r="H81" i="3"/>
  <c r="G79" i="3"/>
  <c r="H79" i="3"/>
  <c r="F81" i="3"/>
  <c r="F79" i="3"/>
  <c r="F62" i="3"/>
  <c r="G90" i="3"/>
  <c r="G89" i="3" s="1"/>
  <c r="H90" i="3"/>
  <c r="H89" i="3" s="1"/>
  <c r="F90" i="3"/>
  <c r="F89" i="3" s="1"/>
  <c r="G48" i="3"/>
  <c r="G47" i="3" s="1"/>
  <c r="H48" i="3"/>
  <c r="H47" i="3" s="1"/>
  <c r="F48" i="3"/>
  <c r="F47" i="3" s="1"/>
  <c r="H88" i="3"/>
  <c r="G88" i="3"/>
  <c r="F88" i="3"/>
  <c r="H84" i="3"/>
  <c r="G84" i="3"/>
  <c r="F84" i="3"/>
  <c r="H83" i="3"/>
  <c r="G83" i="3"/>
  <c r="F83" i="3"/>
  <c r="H70" i="3"/>
  <c r="G70" i="3"/>
  <c r="F70" i="3"/>
  <c r="G67" i="3"/>
  <c r="H67" i="3"/>
  <c r="F67" i="3"/>
  <c r="G63" i="3"/>
  <c r="H63" i="3"/>
  <c r="F63" i="3"/>
  <c r="G61" i="3"/>
  <c r="H61" i="3"/>
  <c r="G64" i="3"/>
  <c r="H64" i="3"/>
  <c r="G66" i="3"/>
  <c r="H66" i="3"/>
  <c r="G76" i="3"/>
  <c r="H76" i="3"/>
  <c r="G78" i="3"/>
  <c r="H78" i="3"/>
  <c r="G86" i="3"/>
  <c r="H86" i="3"/>
  <c r="G91" i="3"/>
  <c r="H91" i="3"/>
  <c r="F64" i="3"/>
  <c r="F86" i="3"/>
  <c r="F91" i="3"/>
  <c r="F78" i="3"/>
  <c r="F76" i="3"/>
  <c r="F61" i="3"/>
  <c r="F66" i="3"/>
  <c r="F100" i="3"/>
  <c r="F97" i="3" s="1"/>
  <c r="F96" i="3" s="1"/>
  <c r="H103" i="3"/>
  <c r="G103" i="3"/>
  <c r="F103" i="3"/>
  <c r="G54" i="3"/>
  <c r="H54" i="3"/>
  <c r="F54" i="3"/>
  <c r="G53" i="3"/>
  <c r="G52" i="3" s="1"/>
  <c r="H53" i="3"/>
  <c r="H52" i="3" s="1"/>
  <c r="F53" i="3"/>
  <c r="F52" i="3" s="1"/>
  <c r="G10" i="3"/>
  <c r="H10" i="3"/>
  <c r="F10" i="3"/>
  <c r="G11" i="3"/>
  <c r="H11" i="3"/>
  <c r="F11" i="3"/>
  <c r="G12" i="3"/>
  <c r="H12" i="3"/>
  <c r="F12" i="3"/>
  <c r="G33" i="3"/>
  <c r="H33" i="3"/>
  <c r="G34" i="3"/>
  <c r="H34" i="3"/>
  <c r="F34" i="3"/>
  <c r="F33" i="3" s="1"/>
  <c r="G30" i="3"/>
  <c r="G29" i="3" s="1"/>
  <c r="H30" i="3"/>
  <c r="H29" i="3" s="1"/>
  <c r="F30" i="3"/>
  <c r="F29" i="3" s="1"/>
  <c r="G27" i="3"/>
  <c r="H27" i="3"/>
  <c r="H24" i="3" s="1"/>
  <c r="G24" i="3"/>
  <c r="G25" i="3"/>
  <c r="H25" i="3"/>
  <c r="F27" i="3"/>
  <c r="F25" i="3"/>
  <c r="G21" i="3"/>
  <c r="H21" i="3"/>
  <c r="G22" i="3"/>
  <c r="H22" i="3"/>
  <c r="F22" i="3"/>
  <c r="F21" i="3" s="1"/>
  <c r="G18" i="3"/>
  <c r="H18" i="3"/>
  <c r="G19" i="3"/>
  <c r="H19" i="3"/>
  <c r="F19" i="3"/>
  <c r="F18" i="3" s="1"/>
  <c r="G16" i="3"/>
  <c r="H16" i="3"/>
  <c r="F16" i="3"/>
  <c r="G28" i="3"/>
  <c r="H28" i="3"/>
  <c r="F28" i="3"/>
  <c r="G23" i="3"/>
  <c r="H23" i="3"/>
  <c r="F23" i="3"/>
  <c r="H14" i="3"/>
  <c r="G14" i="3"/>
  <c r="G13" i="3" s="1"/>
  <c r="F14" i="3"/>
  <c r="F13" i="3" s="1"/>
  <c r="H13" i="3"/>
  <c r="D81" i="8"/>
  <c r="D102" i="8"/>
  <c r="D95" i="8"/>
  <c r="D86" i="8"/>
  <c r="D67" i="8"/>
  <c r="D73" i="8"/>
  <c r="F11" i="10"/>
  <c r="C104" i="8"/>
  <c r="C103" i="8" s="1"/>
  <c r="C102" i="8" s="1"/>
  <c r="C96" i="8"/>
  <c r="C95" i="8" s="1"/>
  <c r="C87" i="8"/>
  <c r="C68" i="8"/>
  <c r="C67" i="8" s="1"/>
  <c r="D57" i="8"/>
  <c r="C59" i="8"/>
  <c r="C58" i="8" s="1"/>
  <c r="C57" i="8" s="1"/>
  <c r="C75" i="8"/>
  <c r="C74" i="8" s="1"/>
  <c r="C22" i="8"/>
  <c r="C21" i="8" s="1"/>
  <c r="C20" i="8" s="1"/>
  <c r="G57" i="8" l="1"/>
  <c r="G111" i="8"/>
  <c r="E57" i="8"/>
  <c r="F57" i="8"/>
  <c r="F111" i="8"/>
  <c r="G69" i="3"/>
  <c r="F69" i="3"/>
  <c r="G58" i="3"/>
  <c r="H58" i="3"/>
  <c r="F58" i="3"/>
  <c r="H57" i="3"/>
  <c r="H46" i="3" s="1"/>
  <c r="H45" i="3" s="1"/>
  <c r="F24" i="3"/>
  <c r="E45" i="3"/>
  <c r="E10" i="3"/>
  <c r="G57" i="3" l="1"/>
  <c r="G46" i="3" s="1"/>
  <c r="G45" i="3" s="1"/>
  <c r="F57" i="3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J8" i="10"/>
  <c r="I8" i="10"/>
  <c r="H8" i="10"/>
  <c r="F8" i="10"/>
  <c r="I14" i="10" l="1"/>
  <c r="I22" i="10" s="1"/>
  <c r="I28" i="10" s="1"/>
  <c r="I29" i="10" s="1"/>
  <c r="H14" i="10"/>
  <c r="H22" i="10" s="1"/>
  <c r="H28" i="10" s="1"/>
  <c r="H29" i="10" s="1"/>
  <c r="J14" i="10"/>
  <c r="J22" i="10" s="1"/>
  <c r="J28" i="10" s="1"/>
  <c r="J29" i="10" s="1"/>
  <c r="F45" i="3"/>
  <c r="F46" i="3"/>
  <c r="F22" i="10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<sst xmlns="http://schemas.openxmlformats.org/spreadsheetml/2006/main" count="1857" uniqueCount="587">
  <si>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</si>
  <si>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</si>
  <si>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</si>
  <si>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</si>
  <si>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</si>
  <si>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</si>
  <si>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</si>
  <si>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</si>
  <si>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</si>
  <si>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</si>
  <si>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</si>
  <si>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</si>
  <si>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</si>
  <si>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</si>
  <si>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</si>
  <si>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</si>
  <si>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</si>
  <si>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</si>
  <si>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</si>
  <si>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</si>
  <si>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</si>
  <si>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</si>
  <si>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</si>
  <si>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</si>
  <si>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</si>
  <si>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</si>
  <si>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</si>
  <si>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</si>
  <si>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</si>
  <si>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</si>
  <si>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</si>
  <si>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</si>
  <si>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</si>
  <si>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</si>
  <si>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</si>
  <si>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</si>
  <si>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</si>
  <si>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</si>
  <si>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</si>
  <si>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</si>
  <si>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</si>
  <si>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</si>
  <si>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</si>
  <si>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</si>
  <si>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</si>
  <si>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</si>
  <si>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</si>
  <si>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</si>
  <si>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</si>
  <si>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</si>
  <si>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</si>
  <si>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</si>
  <si>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</si>
  <si>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</si>
  <si>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</si>
  <si>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</si>
  <si>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</si>
  <si>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</si>
  <si>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</si>
  <si>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</si>
  <si>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</si>
  <si>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</si>
  <si>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</si>
  <si>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</si>
  <si>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</si>
  <si>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</si>
  <si>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</si>
  <si>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</si>
  <si>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</si>
  <si>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</si>
  <si>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</si>
  <si>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PLAN SREDNJE ŠKOLE OROSLAVJE
ZA 2024. I PROJEKCIJE ZA 2025. I 2026. GODINU</t>
  </si>
  <si>
    <t>FINANCIJSKI PLAN SREDNJE ŠKOLE OROSLAVJE ZA 2024. I PROJEKCIJE ZA 2025. I 2026. GODINU</t>
  </si>
  <si>
    <t>Pomoći proračunskim korisnicima iz prroračuna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</si>
  <si>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</si>
  <si>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</si>
  <si>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</si>
  <si>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</si>
  <si>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</si>
  <si>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</si>
  <si>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</si>
  <si>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</si>
  <si>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</si>
  <si>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</si>
  <si>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</si>
  <si>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</si>
  <si>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</si>
  <si>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</si>
  <si>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</si>
  <si>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</si>
  <si>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</si>
  <si>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</si>
  <si>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</si>
  <si>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</si>
  <si>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Prihodi od prodaje postrojenja i opreme</t>
  </si>
  <si>
    <t>Uređaji, strojevi i oprema za ostale namjene</t>
  </si>
  <si>
    <t>Plaće (Bruto)</t>
  </si>
  <si>
    <t>Plaće za zaposlene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</si>
  <si>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</si>
  <si>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</si>
  <si>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</si>
  <si>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</si>
  <si>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</si>
  <si>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Doprinosi za obvezno osiguranje u slučaju nezaposlenosti</t>
  </si>
  <si>
    <t>Naknade troškova zaposlenima</t>
  </si>
  <si>
    <t>Službena putovanja</t>
  </si>
  <si>
    <t>Naknade za prijevoz</t>
  </si>
  <si>
    <t>Seminari, tečajevi, str. Ispiti</t>
  </si>
  <si>
    <t>Rashodi za materijal i energiju</t>
  </si>
  <si>
    <t>Uredski materijal i ost. mat. rashodi</t>
  </si>
  <si>
    <t>Materijal i sirovine</t>
  </si>
  <si>
    <t>Energija</t>
  </si>
  <si>
    <t>Mat. i dijelovi za tek. i inv. održavanje</t>
  </si>
  <si>
    <t>Sitni inventar</t>
  </si>
  <si>
    <t>Službena, radna i zaštitna odjeća i obuća</t>
  </si>
  <si>
    <t>Rashodi za usluge</t>
  </si>
  <si>
    <t>Usluge telefona, pošte i prijevoza</t>
  </si>
  <si>
    <t>Usl. tek. i inv.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</si>
  <si>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</si>
  <si>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</si>
  <si>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</si>
  <si>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</si>
  <si>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</si>
  <si>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</si>
  <si>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</si>
  <si>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</si>
  <si>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ostalih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</si>
  <si>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</si>
  <si>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</si>
  <si>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</si>
  <si>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</si>
  <si>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</si>
  <si>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</si>
  <si>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</si>
  <si>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Ostali nesp. rash. poslovanja</t>
  </si>
  <si>
    <t>Financijski  rashodi</t>
  </si>
  <si>
    <t>Ostali financijski rashodi</t>
  </si>
  <si>
    <t>Bankarske usluge i usluge platnog prometa</t>
  </si>
  <si>
    <t>Zatezne kamate</t>
  </si>
  <si>
    <t>Ostali rashodi</t>
  </si>
  <si>
    <t>Tekuće donacije u naravi</t>
  </si>
  <si>
    <t>Građevinski objekti</t>
  </si>
  <si>
    <t>Poslovni objekti</t>
  </si>
  <si>
    <t>Postrojenja i oprema</t>
  </si>
  <si>
    <t>Uredska oprema i namještaj</t>
  </si>
  <si>
    <t>Sportska i glazbena oprema</t>
  </si>
  <si>
    <t>Klnjige, umjetnička djela i ostele izložbene vrijednosti</t>
  </si>
  <si>
    <t>Knjige</t>
  </si>
  <si>
    <t>Rashodi za dodatna ulaganja na nefinancijskoj imovini</t>
  </si>
  <si>
    <t>Dodatna ulaganja na građevinskim objektima</t>
  </si>
  <si>
    <t>Dodatna ulaganja za ostalu nefinancijsku imovinu</t>
  </si>
  <si>
    <t>09 Obrazovanje</t>
  </si>
  <si>
    <t>092 Srednjoškolsko obrazovanje</t>
  </si>
  <si>
    <t>0921 Niže srednjoškolsko obrazovanje</t>
  </si>
  <si>
    <t>096 Dodatne usluge u obrazovanju</t>
  </si>
  <si>
    <t>0960 Dodatne usluge u obrazovanju</t>
  </si>
  <si>
    <t>Srednješkolsko obrazovanje - zakonski standard</t>
  </si>
  <si>
    <t>Redovni poslovi ustanova srednješkolskog obrazovanja SŠ</t>
  </si>
  <si>
    <t>Opći prihodi i primici</t>
  </si>
  <si>
    <t>Oprema, informat., nabava pomagala - SŠ</t>
  </si>
  <si>
    <t>Knjige, umjetnička djela i ostale izložbene vrijednosti</t>
  </si>
  <si>
    <t>Dopunska sredstva za izgradnju, dogradnju i adaptaciju škola</t>
  </si>
  <si>
    <t>Dopunski nastavni i vannastavni program škola i obrazovnih institucija</t>
  </si>
  <si>
    <t>Donacije</t>
  </si>
  <si>
    <t>Vlastiti prihodi</t>
  </si>
  <si>
    <t>Posebne namjene</t>
  </si>
  <si>
    <t>Preneseni manjak</t>
  </si>
  <si>
    <t>MZO</t>
  </si>
  <si>
    <t>Grad Oroslavje</t>
  </si>
  <si>
    <t xml:space="preserve">MINISTARSTVO PRIJENOS EU </t>
  </si>
  <si>
    <t>Program građanskog odgoja u školama</t>
  </si>
  <si>
    <t>Dopunska sredstva za materijalne rashode i opremu škola</t>
  </si>
  <si>
    <t>J01 1001</t>
  </si>
  <si>
    <t>A102000</t>
  </si>
  <si>
    <t>T103000</t>
  </si>
  <si>
    <t>K104000</t>
  </si>
  <si>
    <t>J01 1003</t>
  </si>
  <si>
    <t>A102002</t>
  </si>
  <si>
    <t>A102006</t>
  </si>
  <si>
    <t>PRIHODI</t>
  </si>
  <si>
    <t>Prihodi iz nadležnog proračuna i od HZZO-a temeljem ugovornih obaveza</t>
  </si>
  <si>
    <t>4.3.1. Donacije</t>
  </si>
  <si>
    <t>Ostali prihodi za posebne namjene</t>
  </si>
  <si>
    <t>Ostale pomoći - Ministarstvo</t>
  </si>
  <si>
    <t>Pomoći iz inozemstva i od subjekata unutar općeg proračuna</t>
  </si>
  <si>
    <t>Pomoći - Grad Oroslavje</t>
  </si>
  <si>
    <t>Ministarstvo prijenos EU</t>
  </si>
  <si>
    <t>RASHODI</t>
  </si>
  <si>
    <t>Financijski rashodi</t>
  </si>
  <si>
    <t>Korišteni rezultat</t>
  </si>
  <si>
    <t>Rashodi za nabavu neproizvedene dugotrajne imovine</t>
  </si>
  <si>
    <t>s viškom</t>
  </si>
  <si>
    <t>bez viška</t>
  </si>
  <si>
    <t>Izgradnja, dogradnja i adaptacija SŠ</t>
  </si>
  <si>
    <t>Financiranje - ostali rashodi SŠ</t>
  </si>
  <si>
    <t>Projekt Baltazar 7</t>
  </si>
  <si>
    <t>T103021</t>
  </si>
  <si>
    <t>K104013</t>
  </si>
  <si>
    <t>Obnova OŠ i SŠ od posljedica potresa</t>
  </si>
  <si>
    <t>REPUBLIKA HRVATSKA</t>
  </si>
  <si>
    <t>Razdjel: 006 UO ZA OBRAZOVANJE, KULTURU, SPORT I TEHNIČKU KULTURU</t>
  </si>
  <si>
    <t>KRAPINSKO-ZAGOSKA ŽUPANIJA</t>
  </si>
  <si>
    <t>Glava: 00620 OBRAZOVANJE</t>
  </si>
  <si>
    <t>SREDNJA ŠKOLA OROSLAVJE</t>
  </si>
  <si>
    <t>Glavni program: J01 OBRAZOVANJE</t>
  </si>
  <si>
    <t>OROSLAVJE, LJ. GAJA 1</t>
  </si>
  <si>
    <t>Program 1001 SREDNJEŠKOLSKO OBRAZOVANJE - ZAKONSKI STANDARD</t>
  </si>
  <si>
    <t>Program 1003 DOPUNSKI NASTAVNI I VANNASTAVNI PROGRAM ŠKOLA I O.I.</t>
  </si>
  <si>
    <t xml:space="preserve">KLASA: </t>
  </si>
  <si>
    <t>400-02/23-01/05</t>
  </si>
  <si>
    <t>Funkcijska klasifikacija:</t>
  </si>
  <si>
    <t xml:space="preserve">URBROJ: </t>
  </si>
  <si>
    <t>2140-89-04-23-3</t>
  </si>
  <si>
    <t>0921</t>
  </si>
  <si>
    <t>Niže srednjoškolsko obrazovanje</t>
  </si>
  <si>
    <t>0922</t>
  </si>
  <si>
    <t>Više srednjoškolsko obrazovanje</t>
  </si>
  <si>
    <t>0960</t>
  </si>
  <si>
    <t>Dodatne usluge u obrazovanju</t>
  </si>
  <si>
    <t>Lokacijska klasifikacija:  RH</t>
  </si>
  <si>
    <t>02 - Krapinsko Zagorska županija</t>
  </si>
  <si>
    <t>3115 - Grad Oroslavje</t>
  </si>
  <si>
    <t>Korisnik K037:          Pror.k. 16998</t>
  </si>
  <si>
    <t>SREDNJA ŠKOLA OROSLAVJE                                                              OIB:</t>
  </si>
  <si>
    <t>POZICIJA</t>
  </si>
  <si>
    <t>KONTO</t>
  </si>
  <si>
    <t>VRSTA PRIHODA / PRIMITAKA</t>
  </si>
  <si>
    <t xml:space="preserve">PLAN 2024. </t>
  </si>
  <si>
    <t>PROJEKCIJA 2025.</t>
  </si>
  <si>
    <t>PROJEKCIJA 2026.</t>
  </si>
  <si>
    <t/>
  </si>
  <si>
    <t>UKUPNO PRIHODI / PRIMICI</t>
  </si>
  <si>
    <t>PRIHODI OSNIVAČA</t>
  </si>
  <si>
    <t>PRIHODI KORISNIKA</t>
  </si>
  <si>
    <t>Izvor 1.3.</t>
  </si>
  <si>
    <t xml:space="preserve">KZŽ DECENTRALIZACIJA  </t>
  </si>
  <si>
    <t>Prihodi Županije za materijalno-financijske rashode i investicijsko održavanje</t>
  </si>
  <si>
    <t>Prihodi KZŽ za nabavu nefinancijske imovine</t>
  </si>
  <si>
    <t>Ukupno decentralizirana sredstva MFR i oprema</t>
  </si>
  <si>
    <t xml:space="preserve">Sredstva za investicijske radove </t>
  </si>
  <si>
    <t>Prihodi za usluge tek. i invest. održavanja zgrade</t>
  </si>
  <si>
    <t>Ukupno 671211</t>
  </si>
  <si>
    <t>Izvorna sredstva - ostali prihodi</t>
  </si>
  <si>
    <t>Izvorna sredstva - Rad e-tehničara</t>
  </si>
  <si>
    <t>Izvorna sredstva - Refundacije za natjecanja</t>
  </si>
  <si>
    <t>Izvorna sredstva - Plaće i naknade PUN/SKP (Baltazar 4)</t>
  </si>
  <si>
    <t>Izvorna sredstva - Novigradsko proljeće</t>
  </si>
  <si>
    <t>Izvorna sredstva - Za mlade u Zagorju</t>
  </si>
  <si>
    <t>Izvorna sredstva - Škola i zajednica</t>
  </si>
  <si>
    <t>Višak/Manjak prihoda</t>
  </si>
  <si>
    <t>Prihodi Županije - izvorna sredstva KZŽ</t>
  </si>
  <si>
    <t>Ukupno izvorna sredstva i 671211</t>
  </si>
  <si>
    <t>Sveukupni prihod iz nadležnog proračuna</t>
  </si>
  <si>
    <t>UKUPNO PRIHODI KORISNIKA</t>
  </si>
  <si>
    <t>Izvor</t>
  </si>
  <si>
    <t>2.1.1.</t>
  </si>
  <si>
    <t>DONACIJA PK</t>
  </si>
  <si>
    <t>P1274</t>
  </si>
  <si>
    <t>Tekuće donacije od fizičkih osoba</t>
  </si>
  <si>
    <t>P1537</t>
  </si>
  <si>
    <t>Tekuće donacije od neprofitnih organizacija</t>
  </si>
  <si>
    <t>P1538</t>
  </si>
  <si>
    <t>Tekuće donacije od trgovačkih društava</t>
  </si>
  <si>
    <t>P0798</t>
  </si>
  <si>
    <t>Tekuće donacije od ostalih subjekata izvan općeg proračuna</t>
  </si>
  <si>
    <t>Kapitalne donacije</t>
  </si>
  <si>
    <t>P1249</t>
  </si>
  <si>
    <t>Kapitalne donacije od neprofitnih organizacija</t>
  </si>
  <si>
    <t>P1106</t>
  </si>
  <si>
    <t>Kapitalne donacije od ostalih subjekata izvan općeg proračun</t>
  </si>
  <si>
    <t>Vlastiti izvori</t>
  </si>
  <si>
    <t>Rezultat poslovanja</t>
  </si>
  <si>
    <t>Višak/manjak prihoda</t>
  </si>
  <si>
    <t>Višak prihoda</t>
  </si>
  <si>
    <t>P0799</t>
  </si>
  <si>
    <t>Višak prihoda proračunskih korisnika - sa ŽR</t>
  </si>
  <si>
    <t>3.1.1.</t>
  </si>
  <si>
    <t>VLASTITI PRIHODI PK</t>
  </si>
  <si>
    <t>P0801</t>
  </si>
  <si>
    <t>Kamate na depozite po viđenju</t>
  </si>
  <si>
    <t>P1178</t>
  </si>
  <si>
    <t>Prihodi od prodaje sl. auta</t>
  </si>
  <si>
    <t>P0802</t>
  </si>
  <si>
    <t>P1275</t>
  </si>
  <si>
    <t>Prihodi od izdavanja duplikata svjedodžbi</t>
  </si>
  <si>
    <t>P1445</t>
  </si>
  <si>
    <t>Tekuće donacije od fizičkih osoba (zadruga)</t>
  </si>
  <si>
    <t>P1423</t>
  </si>
  <si>
    <t>P0803</t>
  </si>
  <si>
    <t>4.3.1.</t>
  </si>
  <si>
    <t>POSEBNE NAMJENE PK</t>
  </si>
  <si>
    <t>Prihodi od upravnih i admin. pristojbi, pristojbi po posebnim propis. i naknada</t>
  </si>
  <si>
    <t>P1276</t>
  </si>
  <si>
    <t>Sufinanciranje cijene usluge, participacije i slično</t>
  </si>
  <si>
    <t>P0805</t>
  </si>
  <si>
    <t>P0806</t>
  </si>
  <si>
    <t>Ostali nespomenuti prihodi po posebnim propisima</t>
  </si>
  <si>
    <t>P0807</t>
  </si>
  <si>
    <t>Višak prihoda prorač.korisnika sa žr</t>
  </si>
  <si>
    <t>5.2.1.</t>
  </si>
  <si>
    <t>MINISTARSTVO PK</t>
  </si>
  <si>
    <t>Pomoći proračunskim korisnicima iz proračuna koji im nije nadležan</t>
  </si>
  <si>
    <t>P0809</t>
  </si>
  <si>
    <t>Tekuće pomoći iz državnog proračuna proračunskim korisnicima proračuna JLP(R)S</t>
  </si>
  <si>
    <t>P1248</t>
  </si>
  <si>
    <t>Kapitalne pomoći iz državnog proračuna proračunskim korisnicima proračuna JLP(R)S</t>
  </si>
  <si>
    <t>P0810</t>
  </si>
  <si>
    <t>5.4.1.</t>
  </si>
  <si>
    <t>JLS PK- GRAD</t>
  </si>
  <si>
    <t>P0812</t>
  </si>
  <si>
    <t>P0813</t>
  </si>
  <si>
    <t>5.7.1.</t>
  </si>
  <si>
    <t>MINISTARSTVO PRIJENOS EU PK</t>
  </si>
  <si>
    <t>Pomoći iz drž. Prorač. temeljem prijenosa EU sredstava</t>
  </si>
  <si>
    <t>Tekuće pomoći iz DP temeljem prijenosa EU sredstava</t>
  </si>
  <si>
    <t>P0815</t>
  </si>
  <si>
    <t>Tekuće pomoći iz drž. prorač. temeljem prijenosa EU sredstava</t>
  </si>
  <si>
    <t>P1446</t>
  </si>
  <si>
    <t>Tekuće pomoći od proračunskog korisnika drugog proračuna temeljem prijenosa EU sredstava (RCK ČK)</t>
  </si>
  <si>
    <t>P1454</t>
  </si>
  <si>
    <t>Tekuće pomoći iz državnog proračuna proračunskim korisnicima proračuna JLP(R)S (za plaće RCK)</t>
  </si>
  <si>
    <t>P1277</t>
  </si>
  <si>
    <t>P0816</t>
  </si>
  <si>
    <t>UKUPNO RASHODI / IZDACI</t>
  </si>
  <si>
    <t>RASHODI OSNIVAČA</t>
  </si>
  <si>
    <t>RASHODI KORISNIKA</t>
  </si>
  <si>
    <t>RAZDJEL: 006 UO ZA OBRAZOVANJE, KULTURU, SPORT I TEHNIČKU KULTURU</t>
  </si>
  <si>
    <t>GLAVA: 00620 OBRAZOVANJE</t>
  </si>
  <si>
    <t>GLAVNI PROGRAM: J01 OBRAZOVANJE</t>
  </si>
  <si>
    <t>Aktivnost A102000 Redovni poslovi ustanova srednješkolskog obrazovanja SŠ</t>
  </si>
  <si>
    <t>1.3.</t>
  </si>
  <si>
    <t>DECENTRALIZACIJA</t>
  </si>
  <si>
    <t>R3036</t>
  </si>
  <si>
    <t>Ostali rashodi za službena putovanja</t>
  </si>
  <si>
    <t>Naknade za prijevoz, za rad na terenu i odvojeni život</t>
  </si>
  <si>
    <t>R3037</t>
  </si>
  <si>
    <t>Naknade za prijevoz na posao i s posla</t>
  </si>
  <si>
    <t>Stručno usavršavanje zaposlenika</t>
  </si>
  <si>
    <t>R3038</t>
  </si>
  <si>
    <t>Seminari, savjetovanja i simpoziji</t>
  </si>
  <si>
    <t>Ostale naknade troškova zaposlenima</t>
  </si>
  <si>
    <t>R3039</t>
  </si>
  <si>
    <t>Uredski materijal i ostali materijalni rashodi</t>
  </si>
  <si>
    <t>R3040</t>
  </si>
  <si>
    <t>Uredski materijal</t>
  </si>
  <si>
    <t>R3041</t>
  </si>
  <si>
    <t>Ostali materijal za potrebe redovnog poslovanja</t>
  </si>
  <si>
    <t>R3042</t>
  </si>
  <si>
    <t>Ostali materijal i sirovine</t>
  </si>
  <si>
    <t>R3043</t>
  </si>
  <si>
    <t>Električna energija</t>
  </si>
  <si>
    <t>R3044</t>
  </si>
  <si>
    <t>Plin</t>
  </si>
  <si>
    <t>R3045</t>
  </si>
  <si>
    <t>Motorni benzin i dizel gorivo</t>
  </si>
  <si>
    <t>R3046</t>
  </si>
  <si>
    <t>Ostali materijali za proizvodnju energije (ugljen, drva, teš</t>
  </si>
  <si>
    <t>Materijal i dijelovi za tekuće i investicijsko održavanje</t>
  </si>
  <si>
    <t>R3047</t>
  </si>
  <si>
    <t>Materijal i dijelovi za tekuće i invest. održavanje</t>
  </si>
  <si>
    <t>Sitni inventar i auto gume</t>
  </si>
  <si>
    <t>R3048</t>
  </si>
  <si>
    <t>R3049</t>
  </si>
  <si>
    <t>Auto gume</t>
  </si>
  <si>
    <t>R3050</t>
  </si>
  <si>
    <t>R3051</t>
  </si>
  <si>
    <t>Usluge telefona, telefaksa</t>
  </si>
  <si>
    <t>R3052</t>
  </si>
  <si>
    <t>Poštarina (pisma, tiskanice i sl.)</t>
  </si>
  <si>
    <t>R3053</t>
  </si>
  <si>
    <t>Ostale usluge za komunikaciju i prijevoz</t>
  </si>
  <si>
    <t>Usluge tekućeg i investicijskog održavanja</t>
  </si>
  <si>
    <t>R3054</t>
  </si>
  <si>
    <t>R3055</t>
  </si>
  <si>
    <t>Ostale usluge promidžbe i informiranja</t>
  </si>
  <si>
    <t>R3056</t>
  </si>
  <si>
    <t>Ostale komunalne usluge</t>
  </si>
  <si>
    <t>R3057</t>
  </si>
  <si>
    <t>Ostale najamnine i zakupnine</t>
  </si>
  <si>
    <t>R3058</t>
  </si>
  <si>
    <t>Obvezni i preventivni zdravstveni pregledi zaposlenika</t>
  </si>
  <si>
    <t>R3059</t>
  </si>
  <si>
    <t>Ostale zdravstvene  usluge</t>
  </si>
  <si>
    <t>R3060</t>
  </si>
  <si>
    <t>Autorski honorari</t>
  </si>
  <si>
    <t>R3061</t>
  </si>
  <si>
    <t>Ugovori o djelu</t>
  </si>
  <si>
    <t>R3062</t>
  </si>
  <si>
    <t>Ostale intelektualne usluge</t>
  </si>
  <si>
    <t>R3063</t>
  </si>
  <si>
    <t>Ostale računalne usluge</t>
  </si>
  <si>
    <t>R3064</t>
  </si>
  <si>
    <t>Grafičke i tisk. usluge, usluge kopiranja i uvezivanja i sl.</t>
  </si>
  <si>
    <t>R3065</t>
  </si>
  <si>
    <t>Ostale nespomenute usluge</t>
  </si>
  <si>
    <t>R3066</t>
  </si>
  <si>
    <t>Naknade tr. osobama izvan radnog odnosa</t>
  </si>
  <si>
    <t>R3067</t>
  </si>
  <si>
    <t>Premije osiguranja ostale imovine</t>
  </si>
  <si>
    <t>R3068</t>
  </si>
  <si>
    <t>Premije osiguranja zaposlenih</t>
  </si>
  <si>
    <t>R3069</t>
  </si>
  <si>
    <t>Članarine i norme</t>
  </si>
  <si>
    <t>R3070</t>
  </si>
  <si>
    <t>Tuzemne članarine</t>
  </si>
  <si>
    <t>R3071</t>
  </si>
  <si>
    <t>Sudske,javnobilježničke i ost. naknade</t>
  </si>
  <si>
    <t>R3072</t>
  </si>
  <si>
    <t>R3073</t>
  </si>
  <si>
    <t>Usluge banaka</t>
  </si>
  <si>
    <t>R3074</t>
  </si>
  <si>
    <t>Zatezne kamate iz poslovnih odnosa i drugo</t>
  </si>
  <si>
    <t>Ostali nespomenuti financijski rashodi</t>
  </si>
  <si>
    <t>R3075</t>
  </si>
  <si>
    <t>Kapitalni projekt K104000 Izgradnja, dogradnja i adaptacija SŠ</t>
  </si>
  <si>
    <t>R3166</t>
  </si>
  <si>
    <t>Ostali građevinski objekti</t>
  </si>
  <si>
    <t>R3167</t>
  </si>
  <si>
    <t>Ostali gr. objekti (sp.dvorane)</t>
  </si>
  <si>
    <t>R3168</t>
  </si>
  <si>
    <t>R3169</t>
  </si>
  <si>
    <t>Tekući projekt T103000 Oprema, informat., nabava pomagala - SŠ</t>
  </si>
  <si>
    <t>R3198</t>
  </si>
  <si>
    <t>Oprema</t>
  </si>
  <si>
    <t>R3199</t>
  </si>
  <si>
    <t>Knjige u knjižnicama</t>
  </si>
  <si>
    <t>Nematerijalna proizvedena imovina</t>
  </si>
  <si>
    <t>Ulaganja u računalne programe</t>
  </si>
  <si>
    <t>R3200</t>
  </si>
  <si>
    <t>IZVORNA SREDSTVA KZŽ</t>
  </si>
  <si>
    <t>Aktivnost A102000 Dopunski nastavni i vannastavni program škola i obraz. ins.</t>
  </si>
  <si>
    <t>R3307-5</t>
  </si>
  <si>
    <t>Refundacije natjecanja i ostali opći primici</t>
  </si>
  <si>
    <t>Tekući projekt T103000 Dopunska sred. za materijalne rashode i opremu škola</t>
  </si>
  <si>
    <t>R5980-4</t>
  </si>
  <si>
    <t>Plaća e-tehničar</t>
  </si>
  <si>
    <t>Plaća Škola i zajednica</t>
  </si>
  <si>
    <t xml:space="preserve">Tekući projekt T103006 Projekt Baltazar </t>
  </si>
  <si>
    <t>R4643-16</t>
  </si>
  <si>
    <t xml:space="preserve">Plaća/prijevoz SKP/PUN Baltazar </t>
  </si>
  <si>
    <t>R4644-24</t>
  </si>
  <si>
    <t>Kapitalni projekt K104000 Dopunska sredstva za izgradnju, dogradnju i adaptaciju škola</t>
  </si>
  <si>
    <t>Aktivnost A102002 Financiranje - ostali rashodi SŠ</t>
  </si>
  <si>
    <t>R6728</t>
  </si>
  <si>
    <t>R6949</t>
  </si>
  <si>
    <t>R6950</t>
  </si>
  <si>
    <t>Pomoćni i sanitetski materijal (Nastavni materijal)</t>
  </si>
  <si>
    <t>Materijal i dijelovi za tek. i investicijsko održavanje</t>
  </si>
  <si>
    <t>R5138</t>
  </si>
  <si>
    <t>Ostali materijal i dijelovi za tekuće i investicijsko održavanje</t>
  </si>
  <si>
    <t>R5139</t>
  </si>
  <si>
    <t>R6951</t>
  </si>
  <si>
    <t>R4471</t>
  </si>
  <si>
    <t>Nematerijalna imovina</t>
  </si>
  <si>
    <t>Licence</t>
  </si>
  <si>
    <t>R6238</t>
  </si>
  <si>
    <t>R8484</t>
  </si>
  <si>
    <t>Uređaji</t>
  </si>
  <si>
    <t>R5140</t>
  </si>
  <si>
    <t>Manjak prihoda</t>
  </si>
  <si>
    <t>R4821</t>
  </si>
  <si>
    <t>Manjak prihoda poslovanja PK</t>
  </si>
  <si>
    <t>R6952</t>
  </si>
  <si>
    <t>Nagrade</t>
  </si>
  <si>
    <t>R4472</t>
  </si>
  <si>
    <t>R7998</t>
  </si>
  <si>
    <t>R4473</t>
  </si>
  <si>
    <t>R6729</t>
  </si>
  <si>
    <t>Literatura</t>
  </si>
  <si>
    <t>R4474</t>
  </si>
  <si>
    <t>R4475</t>
  </si>
  <si>
    <t>R4476</t>
  </si>
  <si>
    <t>R4477</t>
  </si>
  <si>
    <t>R6953</t>
  </si>
  <si>
    <t>R4478</t>
  </si>
  <si>
    <t>Ostale usluge tekućeg i investicijskog održavanja</t>
  </si>
  <si>
    <t>R4479</t>
  </si>
  <si>
    <t>R4480</t>
  </si>
  <si>
    <t>R7656</t>
  </si>
  <si>
    <t>Usluge odvjetnika i pravnog savjetovanja</t>
  </si>
  <si>
    <t>R7789</t>
  </si>
  <si>
    <t>R4481</t>
  </si>
  <si>
    <t>Grafičke i tisk. usl., usluge kopiranja i uvezivanja islično</t>
  </si>
  <si>
    <t>R6730</t>
  </si>
  <si>
    <t>Usluge pri registraciji prijevoznih sredstava</t>
  </si>
  <si>
    <t>R7966</t>
  </si>
  <si>
    <t>R6731</t>
  </si>
  <si>
    <t xml:space="preserve">Naknade ostalih troškova </t>
  </si>
  <si>
    <t>R6954</t>
  </si>
  <si>
    <t>Ostale slične naknade za rad (e-tehničar)</t>
  </si>
  <si>
    <t>R6732</t>
  </si>
  <si>
    <t>Premije osiguranja prijevoznih sredstava</t>
  </si>
  <si>
    <t>R6733</t>
  </si>
  <si>
    <t>R5141</t>
  </si>
  <si>
    <t>R7997</t>
  </si>
  <si>
    <t>R5142</t>
  </si>
  <si>
    <t>R6734</t>
  </si>
  <si>
    <t>R6955</t>
  </si>
  <si>
    <t>Računala i računalna oprema</t>
  </si>
  <si>
    <t>R6956</t>
  </si>
  <si>
    <t>Uredski namještaj</t>
  </si>
  <si>
    <t>R6735</t>
  </si>
  <si>
    <t>R4482</t>
  </si>
  <si>
    <t>R4483</t>
  </si>
  <si>
    <t>R4865</t>
  </si>
  <si>
    <t>R4484</t>
  </si>
  <si>
    <t>R4485</t>
  </si>
  <si>
    <t>R4486</t>
  </si>
  <si>
    <t>R4487</t>
  </si>
  <si>
    <t>R5143</t>
  </si>
  <si>
    <t>Ostale slične naknade za rad</t>
  </si>
  <si>
    <t>R4488</t>
  </si>
  <si>
    <t>R4912</t>
  </si>
  <si>
    <t>Plaće za redovan rad</t>
  </si>
  <si>
    <t>R4489 / R6486</t>
  </si>
  <si>
    <t>R6487</t>
  </si>
  <si>
    <t>Ostali nenavedeni rashodi za zaposlene</t>
  </si>
  <si>
    <t>R6488</t>
  </si>
  <si>
    <t>Doprinosi za mirovinsko osiguranje</t>
  </si>
  <si>
    <t>R6489</t>
  </si>
  <si>
    <t>R4490</t>
  </si>
  <si>
    <t>R6924</t>
  </si>
  <si>
    <t>R8482</t>
  </si>
  <si>
    <t>R4491</t>
  </si>
  <si>
    <t>R8483</t>
  </si>
  <si>
    <t>Sudske pristojbe</t>
  </si>
  <si>
    <t>R6490</t>
  </si>
  <si>
    <t>Novčana naknada poslodavca zbog nezapošljavanja osoba s invaliditetom</t>
  </si>
  <si>
    <t>R5144</t>
  </si>
  <si>
    <t>R6237</t>
  </si>
  <si>
    <t>R6736</t>
  </si>
  <si>
    <t>R5934</t>
  </si>
  <si>
    <t>R6236</t>
  </si>
  <si>
    <t>R4952</t>
  </si>
  <si>
    <t>JLS PK</t>
  </si>
  <si>
    <t>R6920</t>
  </si>
  <si>
    <t>Tečajevi i stručni ispiti</t>
  </si>
  <si>
    <t>R4492</t>
  </si>
  <si>
    <t>R6738/ R6921</t>
  </si>
  <si>
    <t>R6922</t>
  </si>
  <si>
    <t>Ostali materijal i dijelovi za tek. i investicijsko održavanje</t>
  </si>
  <si>
    <t>R8000</t>
  </si>
  <si>
    <t>R4493</t>
  </si>
  <si>
    <t>R4494</t>
  </si>
  <si>
    <t>Ostale  zakupnine i najamnine</t>
  </si>
  <si>
    <t>R5933</t>
  </si>
  <si>
    <t>R6957/ R7999</t>
  </si>
  <si>
    <t>R4495</t>
  </si>
  <si>
    <t>R4496</t>
  </si>
  <si>
    <t>R4497</t>
  </si>
  <si>
    <t>R6958</t>
  </si>
  <si>
    <t>R5489</t>
  </si>
  <si>
    <t>Ostali poslovni građevinski objekti</t>
  </si>
  <si>
    <t>R6959</t>
  </si>
  <si>
    <t>R6923/ R6960</t>
  </si>
  <si>
    <t>R6737</t>
  </si>
  <si>
    <t>Uređaji i strojevi za ostale namjene</t>
  </si>
  <si>
    <t>R4498</t>
  </si>
  <si>
    <t>R4499</t>
  </si>
  <si>
    <t>R4997</t>
  </si>
  <si>
    <t>R7790</t>
  </si>
  <si>
    <t>R7791</t>
  </si>
  <si>
    <t>R4500</t>
  </si>
  <si>
    <t>R7995</t>
  </si>
  <si>
    <t>R4501</t>
  </si>
  <si>
    <t>R6961</t>
  </si>
  <si>
    <t>R7994</t>
  </si>
  <si>
    <t>R4502</t>
  </si>
  <si>
    <t>R8481</t>
  </si>
  <si>
    <t>R4503</t>
  </si>
  <si>
    <t>R5932/ R6741</t>
  </si>
  <si>
    <t>Naknade ostalih troškova</t>
  </si>
  <si>
    <t>R6743</t>
  </si>
  <si>
    <t>Premije osiguranja zaposlenika</t>
  </si>
  <si>
    <t>R6742</t>
  </si>
  <si>
    <t>R4504</t>
  </si>
  <si>
    <t>R6739</t>
  </si>
  <si>
    <t>R6740</t>
  </si>
  <si>
    <t>R5009</t>
  </si>
  <si>
    <t>U Oroslavju,  23. listopada 2023. godine</t>
  </si>
  <si>
    <t>Voditeljica računovodstva:</t>
  </si>
  <si>
    <t>Ravnateljica:</t>
  </si>
  <si>
    <t xml:space="preserve">  Ivana Klenkar, mag. oec.</t>
  </si>
  <si>
    <t>Natalija Mučnjak, prof.</t>
  </si>
  <si>
    <t xml:space="preserve">                          Predsjednik Školskog odbora:</t>
  </si>
  <si>
    <t xml:space="preserve">                           Vjekoslav Jozić, mag.ing.stroj.</t>
  </si>
  <si>
    <t>FINANCIJSKI PLAN za 2024. godinu s projekcijama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</si>
</sst>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5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E8E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18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0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center" vertical="center" wrapText="1"/>
    </xf>
    <xf numFmtId="0" fontId="20" fillId="0" borderId="3" xfId="1" applyFont="1" applyBorder="1" applyAlignment="1">
      <alignment horizontal="left" vertical="center"/>
    </xf>
    <xf numFmtId="1" fontId="21" fillId="0" borderId="6" xfId="0" applyNumberFormat="1" applyFont="1" applyBorder="1" applyAlignment="1">
      <alignment horizontal="center"/>
    </xf>
    <xf numFmtId="4" fontId="7" fillId="2" borderId="3" xfId="0" applyNumberFormat="1" applyFont="1" applyFill="1" applyBorder="1" applyAlignment="1">
      <alignment horizontal="right"/>
    </xf>
    <xf numFmtId="0" fontId="21" fillId="0" borderId="6" xfId="0" applyFont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0" fillId="2" borderId="3" xfId="0" quotePrefix="1" applyFont="1" applyFill="1" applyBorder="1" applyAlignment="1">
      <alignment horizontal="center" vertical="center"/>
    </xf>
    <xf numFmtId="0" fontId="20" fillId="2" borderId="3" xfId="0" quotePrefix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vertical="center" wrapText="1"/>
    </xf>
    <xf numFmtId="0" fontId="0" fillId="0" borderId="3" xfId="0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0" fillId="0" borderId="3" xfId="0" applyNumberFormat="1" applyBorder="1"/>
    <xf numFmtId="49" fontId="8" fillId="2" borderId="3" xfId="0" quotePrefix="1" applyNumberFormat="1" applyFont="1" applyFill="1" applyBorder="1" applyAlignment="1">
      <alignment horizontal="left" vertical="center" wrapText="1"/>
    </xf>
    <xf numFmtId="0" fontId="20" fillId="0" borderId="3" xfId="2" applyFont="1" applyBorder="1" applyAlignment="1">
      <alignment horizontal="left" vertical="center" wrapText="1"/>
    </xf>
    <xf numFmtId="0" fontId="20" fillId="2" borderId="3" xfId="2" applyFont="1" applyFill="1" applyBorder="1" applyAlignment="1">
      <alignment horizontal="left" vertical="center" wrapText="1"/>
    </xf>
    <xf numFmtId="0" fontId="23" fillId="2" borderId="3" xfId="3" applyFont="1" applyFill="1" applyBorder="1" applyAlignment="1">
      <alignment horizontal="left" wrapText="1"/>
    </xf>
    <xf numFmtId="0" fontId="23" fillId="2" borderId="3" xfId="3" applyFont="1" applyFill="1" applyBorder="1" applyAlignment="1">
      <alignment horizontal="left"/>
    </xf>
    <xf numFmtId="0" fontId="23" fillId="0" borderId="3" xfId="0" applyFont="1" applyBorder="1" applyAlignment="1">
      <alignment wrapText="1"/>
    </xf>
    <xf numFmtId="0" fontId="6" fillId="2" borderId="3" xfId="3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20" fillId="0" borderId="3" xfId="0" applyFont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wrapText="1"/>
    </xf>
    <xf numFmtId="0" fontId="6" fillId="7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/>
    </xf>
    <xf numFmtId="0" fontId="24" fillId="3" borderId="3" xfId="0" quotePrefix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4" fillId="5" borderId="3" xfId="0" quotePrefix="1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4" fillId="8" borderId="3" xfId="0" quotePrefix="1" applyFont="1" applyFill="1" applyBorder="1" applyAlignment="1">
      <alignment horizontal="left" vertical="center"/>
    </xf>
    <xf numFmtId="0" fontId="9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24" fillId="9" borderId="3" xfId="0" quotePrefix="1" applyFont="1" applyFill="1" applyBorder="1" applyAlignment="1">
      <alignment horizontal="left" vertical="center"/>
    </xf>
    <xf numFmtId="0" fontId="24" fillId="9" borderId="3" xfId="0" quotePrefix="1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24" fillId="10" borderId="3" xfId="0" quotePrefix="1" applyFont="1" applyFill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 wrapText="1"/>
    </xf>
    <xf numFmtId="0" fontId="7" fillId="10" borderId="3" xfId="0" applyFont="1" applyFill="1" applyBorder="1" applyAlignment="1">
      <alignment horizontal="left" vertical="center" wrapText="1"/>
    </xf>
    <xf numFmtId="0" fontId="24" fillId="11" borderId="3" xfId="0" quotePrefix="1" applyFont="1" applyFill="1" applyBorder="1" applyAlignment="1">
      <alignment horizontal="left" vertical="center"/>
    </xf>
    <xf numFmtId="0" fontId="9" fillId="11" borderId="3" xfId="0" applyFont="1" applyFill="1" applyBorder="1" applyAlignment="1">
      <alignment horizontal="left" vertical="center" wrapText="1"/>
    </xf>
    <xf numFmtId="0" fontId="7" fillId="11" borderId="3" xfId="0" applyFont="1" applyFill="1" applyBorder="1" applyAlignment="1">
      <alignment horizontal="left" vertical="center" wrapText="1"/>
    </xf>
    <xf numFmtId="0" fontId="24" fillId="12" borderId="3" xfId="0" quotePrefix="1" applyFont="1" applyFill="1" applyBorder="1" applyAlignment="1">
      <alignment horizontal="left" vertical="center"/>
    </xf>
    <xf numFmtId="0" fontId="9" fillId="12" borderId="3" xfId="0" applyFont="1" applyFill="1" applyBorder="1" applyAlignment="1">
      <alignment horizontal="left" vertical="center" wrapText="1"/>
    </xf>
    <xf numFmtId="0" fontId="7" fillId="12" borderId="3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vertical="center" wrapText="1"/>
    </xf>
    <xf numFmtId="4" fontId="3" fillId="2" borderId="3" xfId="0" applyNumberFormat="1" applyFont="1" applyFill="1" applyBorder="1"/>
    <xf numFmtId="0" fontId="25" fillId="8" borderId="3" xfId="1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8" fillId="10" borderId="3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left" vertical="center" wrapText="1"/>
    </xf>
    <xf numFmtId="0" fontId="8" fillId="12" borderId="3" xfId="0" applyFont="1" applyFill="1" applyBorder="1" applyAlignment="1">
      <alignment horizontal="left" vertical="center" wrapText="1"/>
    </xf>
    <xf numFmtId="4" fontId="0" fillId="0" borderId="0" xfId="0" applyNumberFormat="1"/>
    <xf numFmtId="4" fontId="6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1" fillId="0" borderId="3" xfId="0" applyNumberFormat="1" applyFont="1" applyBorder="1"/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4" fontId="26" fillId="0" borderId="3" xfId="0" applyNumberFormat="1" applyFont="1" applyBorder="1"/>
    <xf numFmtId="0" fontId="9" fillId="7" borderId="3" xfId="0" applyFont="1" applyFill="1" applyBorder="1" applyAlignment="1">
      <alignment wrapText="1"/>
    </xf>
    <xf numFmtId="4" fontId="9" fillId="4" borderId="3" xfId="0" applyNumberFormat="1" applyFont="1" applyFill="1" applyBorder="1" applyAlignment="1">
      <alignment horizontal="right" wrapText="1"/>
    </xf>
    <xf numFmtId="4" fontId="9" fillId="3" borderId="3" xfId="0" quotePrefix="1" applyNumberFormat="1" applyFont="1" applyFill="1" applyBorder="1" applyAlignment="1">
      <alignment horizontal="right"/>
    </xf>
    <xf numFmtId="0" fontId="6" fillId="6" borderId="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20" fillId="2" borderId="6" xfId="0" applyFont="1" applyFill="1" applyBorder="1" applyAlignment="1">
      <alignment horizontal="center"/>
    </xf>
    <xf numFmtId="0" fontId="21" fillId="0" borderId="0" xfId="0" applyFont="1"/>
    <xf numFmtId="0" fontId="6" fillId="6" borderId="8" xfId="0" applyFont="1" applyFill="1" applyBorder="1" applyAlignment="1">
      <alignment wrapText="1"/>
    </xf>
    <xf numFmtId="0" fontId="6" fillId="7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28" fillId="0" borderId="0" xfId="0" applyFont="1" applyAlignment="1">
      <alignment vertical="center"/>
    </xf>
    <xf numFmtId="0" fontId="29" fillId="0" borderId="0" xfId="0" applyFont="1"/>
    <xf numFmtId="0" fontId="26" fillId="0" borderId="0" xfId="0" applyFont="1"/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/>
    <xf numFmtId="49" fontId="30" fillId="0" borderId="0" xfId="0" applyNumberFormat="1" applyFont="1" applyAlignment="1">
      <alignment horizontal="center"/>
    </xf>
    <xf numFmtId="49" fontId="20" fillId="0" borderId="9" xfId="0" applyNumberFormat="1" applyFont="1" applyBorder="1" applyAlignment="1" applyProtection="1">
      <alignment horizontal="left" vertical="center"/>
      <protection hidden="1"/>
    </xf>
    <xf numFmtId="0" fontId="33" fillId="0" borderId="0" xfId="0" applyFont="1"/>
    <xf numFmtId="0" fontId="17" fillId="0" borderId="0" xfId="0" applyFont="1"/>
    <xf numFmtId="0" fontId="34" fillId="0" borderId="0" xfId="0" applyFont="1" applyAlignment="1">
      <alignment wrapText="1"/>
    </xf>
    <xf numFmtId="1" fontId="29" fillId="0" borderId="0" xfId="0" applyNumberFormat="1" applyFont="1" applyAlignment="1">
      <alignment horizontal="center" vertical="center"/>
    </xf>
    <xf numFmtId="0" fontId="29" fillId="14" borderId="0" xfId="0" applyFont="1" applyFill="1" applyAlignment="1">
      <alignment wrapText="1"/>
    </xf>
    <xf numFmtId="0" fontId="29" fillId="14" borderId="0" xfId="0" quotePrefix="1" applyFont="1" applyFill="1" applyAlignment="1">
      <alignment wrapText="1"/>
    </xf>
    <xf numFmtId="4" fontId="29" fillId="14" borderId="0" xfId="0" applyNumberFormat="1" applyFont="1" applyFill="1"/>
    <xf numFmtId="0" fontId="35" fillId="6" borderId="7" xfId="0" applyFont="1" applyFill="1" applyBorder="1" applyAlignment="1">
      <alignment horizontal="left" vertical="center"/>
    </xf>
    <xf numFmtId="4" fontId="35" fillId="6" borderId="7" xfId="0" applyNumberFormat="1" applyFont="1" applyFill="1" applyBorder="1" applyAlignment="1">
      <alignment vertical="center" wrapText="1" shrinkToFit="1"/>
    </xf>
    <xf numFmtId="49" fontId="29" fillId="0" borderId="7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35" fillId="0" borderId="7" xfId="0" applyFont="1" applyBorder="1" applyAlignment="1">
      <alignment vertical="center" wrapText="1"/>
    </xf>
    <xf numFmtId="4" fontId="26" fillId="0" borderId="7" xfId="0" applyNumberFormat="1" applyFont="1" applyBorder="1" applyAlignment="1">
      <alignment horizontal="right"/>
    </xf>
    <xf numFmtId="4" fontId="29" fillId="6" borderId="7" xfId="0" applyNumberFormat="1" applyFont="1" applyFill="1" applyBorder="1" applyAlignment="1">
      <alignment horizontal="right"/>
    </xf>
    <xf numFmtId="4" fontId="26" fillId="0" borderId="7" xfId="0" applyNumberFormat="1" applyFont="1" applyBorder="1" applyAlignment="1">
      <alignment horizontal="right" indent="1"/>
    </xf>
    <xf numFmtId="49" fontId="29" fillId="0" borderId="7" xfId="0" applyNumberFormat="1" applyFont="1" applyBorder="1" applyAlignment="1">
      <alignment vertical="center"/>
    </xf>
    <xf numFmtId="0" fontId="36" fillId="0" borderId="7" xfId="0" applyFont="1" applyBorder="1" applyAlignment="1">
      <alignment wrapText="1"/>
    </xf>
    <xf numFmtId="0" fontId="35" fillId="6" borderId="7" xfId="0" applyFont="1" applyFill="1" applyBorder="1" applyAlignment="1">
      <alignment wrapText="1"/>
    </xf>
    <xf numFmtId="4" fontId="29" fillId="6" borderId="7" xfId="0" applyNumberFormat="1" applyFont="1" applyFill="1" applyBorder="1" applyAlignment="1">
      <alignment horizontal="right" indent="1"/>
    </xf>
    <xf numFmtId="4" fontId="29" fillId="14" borderId="7" xfId="0" applyNumberFormat="1" applyFont="1" applyFill="1" applyBorder="1" applyAlignment="1">
      <alignment horizontal="right"/>
    </xf>
    <xf numFmtId="0" fontId="29" fillId="15" borderId="7" xfId="0" applyFont="1" applyFill="1" applyBorder="1" applyAlignment="1">
      <alignment wrapText="1"/>
    </xf>
    <xf numFmtId="0" fontId="29" fillId="15" borderId="7" xfId="0" quotePrefix="1" applyFont="1" applyFill="1" applyBorder="1" applyAlignment="1">
      <alignment wrapText="1"/>
    </xf>
    <xf numFmtId="4" fontId="29" fillId="15" borderId="7" xfId="0" applyNumberFormat="1" applyFont="1" applyFill="1" applyBorder="1"/>
    <xf numFmtId="0" fontId="29" fillId="0" borderId="7" xfId="0" applyFont="1" applyBorder="1" applyAlignment="1">
      <alignment wrapText="1"/>
    </xf>
    <xf numFmtId="0" fontId="29" fillId="0" borderId="7" xfId="0" applyFont="1" applyBorder="1" applyAlignment="1">
      <alignment horizontal="left" wrapText="1"/>
    </xf>
    <xf numFmtId="4" fontId="29" fillId="0" borderId="7" xfId="0" applyNumberFormat="1" applyFont="1" applyBorder="1" applyAlignment="1">
      <alignment wrapText="1"/>
    </xf>
    <xf numFmtId="0" fontId="38" fillId="0" borderId="0" xfId="0" applyFont="1" applyAlignment="1">
      <alignment wrapText="1"/>
    </xf>
    <xf numFmtId="0" fontId="26" fillId="16" borderId="7" xfId="0" applyFont="1" applyFill="1" applyBorder="1" applyAlignment="1">
      <alignment wrapText="1"/>
    </xf>
    <xf numFmtId="0" fontId="26" fillId="16" borderId="7" xfId="0" applyFont="1" applyFill="1" applyBorder="1" applyAlignment="1">
      <alignment horizontal="left" wrapText="1"/>
    </xf>
    <xf numFmtId="4" fontId="26" fillId="16" borderId="7" xfId="0" applyNumberFormat="1" applyFont="1" applyFill="1" applyBorder="1" applyAlignment="1">
      <alignment wrapText="1"/>
    </xf>
    <xf numFmtId="0" fontId="38" fillId="16" borderId="0" xfId="0" applyFont="1" applyFill="1" applyAlignment="1">
      <alignment wrapText="1"/>
    </xf>
    <xf numFmtId="0" fontId="26" fillId="0" borderId="7" xfId="0" applyFont="1" applyBorder="1" applyAlignment="1">
      <alignment wrapText="1"/>
    </xf>
    <xf numFmtId="0" fontId="34" fillId="16" borderId="0" xfId="0" applyFont="1" applyFill="1" applyAlignment="1">
      <alignment wrapText="1"/>
    </xf>
    <xf numFmtId="0" fontId="26" fillId="0" borderId="7" xfId="0" applyFont="1" applyBorder="1" applyAlignment="1">
      <alignment horizontal="left" wrapText="1"/>
    </xf>
    <xf numFmtId="0" fontId="26" fillId="16" borderId="7" xfId="0" applyFont="1" applyFill="1" applyBorder="1" applyAlignment="1">
      <alignment vertical="top" wrapText="1"/>
    </xf>
    <xf numFmtId="0" fontId="26" fillId="16" borderId="0" xfId="0" applyFont="1" applyFill="1"/>
    <xf numFmtId="0" fontId="26" fillId="0" borderId="7" xfId="0" applyFont="1" applyBorder="1" applyAlignment="1">
      <alignment vertical="top" wrapText="1"/>
    </xf>
    <xf numFmtId="4" fontId="27" fillId="0" borderId="7" xfId="0" applyNumberFormat="1" applyFont="1" applyBorder="1" applyAlignment="1">
      <alignment wrapText="1"/>
    </xf>
    <xf numFmtId="4" fontId="26" fillId="0" borderId="7" xfId="0" applyNumberFormat="1" applyFont="1" applyBorder="1" applyAlignment="1">
      <alignment wrapText="1"/>
    </xf>
    <xf numFmtId="0" fontId="26" fillId="16" borderId="7" xfId="0" applyFont="1" applyFill="1" applyBorder="1" applyAlignment="1">
      <alignment vertical="center" wrapText="1"/>
    </xf>
    <xf numFmtId="0" fontId="26" fillId="16" borderId="7" xfId="0" applyFont="1" applyFill="1" applyBorder="1" applyAlignment="1">
      <alignment horizontal="left" vertical="center" wrapText="1"/>
    </xf>
    <xf numFmtId="4" fontId="26" fillId="16" borderId="7" xfId="0" applyNumberFormat="1" applyFont="1" applyFill="1" applyBorder="1" applyAlignment="1">
      <alignment vertical="center" wrapText="1"/>
    </xf>
    <xf numFmtId="4" fontId="29" fillId="16" borderId="7" xfId="0" applyNumberFormat="1" applyFont="1" applyFill="1" applyBorder="1" applyAlignment="1">
      <alignment vertical="center" wrapText="1"/>
    </xf>
    <xf numFmtId="4" fontId="29" fillId="16" borderId="7" xfId="0" applyNumberFormat="1" applyFont="1" applyFill="1" applyBorder="1" applyAlignment="1">
      <alignment wrapText="1"/>
    </xf>
    <xf numFmtId="4" fontId="27" fillId="16" borderId="7" xfId="0" applyNumberFormat="1" applyFont="1" applyFill="1" applyBorder="1" applyAlignment="1">
      <alignment wrapText="1"/>
    </xf>
    <xf numFmtId="0" fontId="26" fillId="16" borderId="7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8" fillId="0" borderId="7" xfId="0" applyFont="1" applyBorder="1" applyAlignment="1">
      <alignment wrapText="1"/>
    </xf>
    <xf numFmtId="0" fontId="38" fillId="0" borderId="7" xfId="0" applyFont="1" applyBorder="1" applyAlignment="1">
      <alignment horizontal="left" wrapText="1"/>
    </xf>
    <xf numFmtId="0" fontId="30" fillId="0" borderId="7" xfId="0" applyFont="1" applyBorder="1" applyAlignment="1">
      <alignment wrapText="1"/>
    </xf>
    <xf numFmtId="4" fontId="38" fillId="0" borderId="7" xfId="0" applyNumberFormat="1" applyFont="1" applyBorder="1" applyAlignment="1">
      <alignment wrapText="1"/>
    </xf>
    <xf numFmtId="0" fontId="26" fillId="0" borderId="7" xfId="0" applyFont="1" applyBorder="1"/>
    <xf numFmtId="0" fontId="29" fillId="14" borderId="7" xfId="0" applyFont="1" applyFill="1" applyBorder="1" applyAlignment="1">
      <alignment wrapText="1"/>
    </xf>
    <xf numFmtId="0" fontId="29" fillId="14" borderId="7" xfId="0" quotePrefix="1" applyFont="1" applyFill="1" applyBorder="1" applyAlignment="1">
      <alignment wrapText="1"/>
    </xf>
    <xf numFmtId="4" fontId="29" fillId="14" borderId="7" xfId="0" applyNumberFormat="1" applyFont="1" applyFill="1" applyBorder="1"/>
    <xf numFmtId="4" fontId="29" fillId="14" borderId="7" xfId="0" applyNumberFormat="1" applyFont="1" applyFill="1" applyBorder="1" applyAlignment="1">
      <alignment wrapText="1"/>
    </xf>
    <xf numFmtId="0" fontId="29" fillId="0" borderId="7" xfId="0" quotePrefix="1" applyFont="1" applyBorder="1" applyAlignment="1">
      <alignment wrapText="1"/>
    </xf>
    <xf numFmtId="4" fontId="29" fillId="0" borderId="7" xfId="0" applyNumberFormat="1" applyFont="1" applyBorder="1"/>
    <xf numFmtId="0" fontId="29" fillId="2" borderId="7" xfId="0" applyFont="1" applyFill="1" applyBorder="1" applyAlignment="1">
      <alignment wrapText="1"/>
    </xf>
    <xf numFmtId="0" fontId="29" fillId="2" borderId="7" xfId="0" quotePrefix="1" applyFont="1" applyFill="1" applyBorder="1" applyAlignment="1">
      <alignment horizontal="left" wrapText="1"/>
    </xf>
    <xf numFmtId="4" fontId="29" fillId="2" borderId="7" xfId="0" applyNumberFormat="1" applyFont="1" applyFill="1" applyBorder="1"/>
    <xf numFmtId="0" fontId="29" fillId="0" borderId="12" xfId="0" applyFont="1" applyBorder="1" applyAlignment="1">
      <alignment wrapText="1"/>
    </xf>
    <xf numFmtId="0" fontId="29" fillId="0" borderId="8" xfId="0" applyFont="1" applyBorder="1" applyAlignment="1">
      <alignment horizontal="left" wrapText="1"/>
    </xf>
    <xf numFmtId="0" fontId="39" fillId="0" borderId="7" xfId="0" applyFont="1" applyBorder="1"/>
    <xf numFmtId="4" fontId="29" fillId="0" borderId="10" xfId="0" applyNumberFormat="1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1" fillId="0" borderId="3" xfId="0" applyFont="1" applyBorder="1"/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wrapText="1"/>
    </xf>
    <xf numFmtId="0" fontId="26" fillId="0" borderId="14" xfId="0" applyFont="1" applyBorder="1" applyAlignment="1">
      <alignment wrapText="1"/>
    </xf>
    <xf numFmtId="0" fontId="26" fillId="0" borderId="14" xfId="0" applyFont="1" applyBorder="1" applyAlignment="1">
      <alignment horizontal="left" wrapText="1"/>
    </xf>
    <xf numFmtId="4" fontId="26" fillId="0" borderId="14" xfId="0" applyNumberFormat="1" applyFont="1" applyBorder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/>
    </xf>
    <xf numFmtId="4" fontId="26" fillId="0" borderId="0" xfId="0" applyNumberFormat="1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4" fontId="11" fillId="0" borderId="0" xfId="0" applyNumberFormat="1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5" fillId="6" borderId="7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29" fillId="13" borderId="0" xfId="0" applyFont="1" applyFill="1" applyAlignment="1">
      <alignment horizontal="center"/>
    </xf>
    <xf numFmtId="0" fontId="29" fillId="13" borderId="0" xfId="0" applyFont="1" applyFill="1" applyAlignment="1">
      <alignment horizontal="center" wrapText="1"/>
    </xf>
    <xf numFmtId="0" fontId="29" fillId="14" borderId="0" xfId="0" applyFont="1" applyFill="1" applyAlignment="1">
      <alignment horizontal="left" wrapText="1"/>
    </xf>
    <xf numFmtId="0" fontId="35" fillId="6" borderId="8" xfId="0" applyFont="1" applyFill="1" applyBorder="1" applyAlignment="1">
      <alignment horizontal="center" vertical="center" wrapText="1" shrinkToFit="1"/>
    </xf>
    <xf numFmtId="0" fontId="35" fillId="6" borderId="10" xfId="0" applyFont="1" applyFill="1" applyBorder="1" applyAlignment="1">
      <alignment horizontal="center" vertical="center" wrapText="1" shrinkToFit="1"/>
    </xf>
    <xf numFmtId="49" fontId="29" fillId="0" borderId="7" xfId="0" applyNumberFormat="1" applyFont="1" applyBorder="1" applyAlignment="1">
      <alignment horizontal="center" vertical="center"/>
    </xf>
    <xf numFmtId="0" fontId="29" fillId="13" borderId="0" xfId="0" applyFont="1" applyFill="1" applyAlignment="1">
      <alignment horizontal="center" vertical="center" wrapText="1"/>
    </xf>
    <xf numFmtId="0" fontId="29" fillId="0" borderId="7" xfId="0" applyFont="1" applyBorder="1" applyAlignment="1">
      <alignment horizontal="right" vertical="center"/>
    </xf>
    <xf numFmtId="0" fontId="36" fillId="6" borderId="8" xfId="0" applyFont="1" applyFill="1" applyBorder="1" applyAlignment="1">
      <alignment horizontal="center" wrapText="1"/>
    </xf>
    <xf numFmtId="0" fontId="36" fillId="6" borderId="10" xfId="0" applyFont="1" applyFill="1" applyBorder="1" applyAlignment="1">
      <alignment horizontal="center" wrapText="1"/>
    </xf>
    <xf numFmtId="0" fontId="37" fillId="14" borderId="8" xfId="0" applyFont="1" applyFill="1" applyBorder="1" applyAlignment="1">
      <alignment horizontal="center" vertical="center"/>
    </xf>
    <xf numFmtId="0" fontId="37" fillId="14" borderId="11" xfId="0" applyFont="1" applyFill="1" applyBorder="1" applyAlignment="1">
      <alignment horizontal="center" vertical="center"/>
    </xf>
    <xf numFmtId="0" fontId="37" fillId="14" borderId="10" xfId="0" applyFont="1" applyFill="1" applyBorder="1" applyAlignment="1">
      <alignment horizontal="center" vertical="center"/>
    </xf>
    <xf numFmtId="0" fontId="29" fillId="14" borderId="7" xfId="0" applyFont="1" applyFill="1" applyBorder="1" applyAlignment="1">
      <alignment horizontal="left" wrapText="1"/>
    </xf>
    <xf numFmtId="0" fontId="29" fillId="13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</cellXfs>
  <cellStyles count="4">
    <cellStyle name="Normalno" xfId="0" builtinId="0"/>
    <cellStyle name="Obično_List4" xfId="2" xr:uid="{DD3CF376-58F6-4530-B5B7-B526F3AABABF}"/>
    <cellStyle name="Obično_List5" xfId="3" xr:uid="{A1F4717F-5B01-466C-87AB-453A355B862D}"/>
    <cellStyle name="Obično_List7" xfId="1" xr:uid="{F706FA13-9076-44ED-A2A8-2F57530A1A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sqref="A1:J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61" t="s">
        <v>71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261" t="s">
        <v>18</v>
      </c>
      <c r="B3" s="261"/>
      <c r="C3" s="261"/>
      <c r="D3" s="261"/>
      <c r="E3" s="261"/>
      <c r="F3" s="261"/>
      <c r="G3" s="261"/>
      <c r="H3" s="261"/>
      <c r="I3" s="274"/>
      <c r="J3" s="274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261" t="s">
        <v>24</v>
      </c>
      <c r="B5" s="262"/>
      <c r="C5" s="262"/>
      <c r="D5" s="262"/>
      <c r="E5" s="262"/>
      <c r="F5" s="262"/>
      <c r="G5" s="262"/>
      <c r="H5" s="262"/>
      <c r="I5" s="262"/>
      <c r="J5" s="262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1" t="s">
        <v>35</v>
      </c>
    </row>
    <row r="7" spans="1:10" ht="25.5" x14ac:dyDescent="0.25">
      <c r="A7" s="24"/>
      <c r="B7" s="25"/>
      <c r="C7" s="25"/>
      <c r="D7" s="26"/>
      <c r="E7" s="27"/>
      <c r="F7" s="3" t="s">
        <v>36</v>
      </c>
      <c r="G7" s="3" t="s">
        <v>34</v>
      </c>
      <c r="H7" s="3" t="s">
        <v>44</v>
      </c>
      <c r="I7" s="3" t="s">
        <v>45</v>
      </c>
      <c r="J7" s="3" t="s">
        <v>46</v>
      </c>
    </row>
    <row r="8" spans="1:10" x14ac:dyDescent="0.25">
      <c r="A8" s="266" t="s">
        <v>0</v>
      </c>
      <c r="B8" s="260"/>
      <c r="C8" s="260"/>
      <c r="D8" s="260"/>
      <c r="E8" s="275"/>
      <c r="F8" s="146">
        <f>F9+F10</f>
        <v>1137674.23</v>
      </c>
      <c r="G8" s="146">
        <v>1550422.2999999998</v>
      </c>
      <c r="H8" s="28">
        <f t="shared" ref="H8:J8" si="0">H9+H10</f>
        <v>1581325</v>
      </c>
      <c r="I8" s="28">
        <f t="shared" si="0"/>
        <v>1671425</v>
      </c>
      <c r="J8" s="28">
        <f t="shared" si="0"/>
        <v>1761525</v>
      </c>
    </row>
    <row r="9" spans="1:10" x14ac:dyDescent="0.25">
      <c r="A9" s="276" t="s">
        <v>38</v>
      </c>
      <c r="B9" s="277"/>
      <c r="C9" s="277"/>
      <c r="D9" s="277"/>
      <c r="E9" s="273"/>
      <c r="F9" s="145">
        <v>1137674.23</v>
      </c>
      <c r="G9" s="145">
        <v>1548822.2999999998</v>
      </c>
      <c r="H9" s="29">
        <v>1581325</v>
      </c>
      <c r="I9" s="29">
        <v>1671425</v>
      </c>
      <c r="J9" s="29">
        <v>1761525</v>
      </c>
    </row>
    <row r="10" spans="1:10" x14ac:dyDescent="0.25">
      <c r="A10" s="272" t="s">
        <v>39</v>
      </c>
      <c r="B10" s="273"/>
      <c r="C10" s="273"/>
      <c r="D10" s="273"/>
      <c r="E10" s="273"/>
      <c r="F10" s="145">
        <v>0</v>
      </c>
      <c r="G10" s="145">
        <v>1600</v>
      </c>
      <c r="H10" s="29">
        <v>0</v>
      </c>
      <c r="I10" s="29">
        <v>0</v>
      </c>
      <c r="J10" s="29">
        <v>0</v>
      </c>
    </row>
    <row r="11" spans="1:10" x14ac:dyDescent="0.25">
      <c r="A11" s="32" t="s">
        <v>1</v>
      </c>
      <c r="B11" s="39"/>
      <c r="C11" s="39"/>
      <c r="D11" s="39"/>
      <c r="E11" s="39"/>
      <c r="F11" s="146">
        <f>F12+F13</f>
        <v>1180398.4500000002</v>
      </c>
      <c r="G11" s="146">
        <v>1579386.4899999998</v>
      </c>
      <c r="H11" s="28">
        <f t="shared" ref="H11:J11" si="1">H12+H13</f>
        <v>1643460</v>
      </c>
      <c r="I11" s="28">
        <f t="shared" si="1"/>
        <v>1728460</v>
      </c>
      <c r="J11" s="28">
        <f t="shared" si="1"/>
        <v>1793460</v>
      </c>
    </row>
    <row r="12" spans="1:10" x14ac:dyDescent="0.25">
      <c r="A12" s="278" t="s">
        <v>40</v>
      </c>
      <c r="B12" s="277"/>
      <c r="C12" s="277"/>
      <c r="D12" s="277"/>
      <c r="E12" s="277"/>
      <c r="F12" s="145">
        <v>1168231.3700000001</v>
      </c>
      <c r="G12" s="145">
        <v>1480934.2</v>
      </c>
      <c r="H12" s="29">
        <v>1600810</v>
      </c>
      <c r="I12" s="29">
        <v>1685810</v>
      </c>
      <c r="J12" s="40">
        <v>1755810</v>
      </c>
    </row>
    <row r="13" spans="1:10" x14ac:dyDescent="0.25">
      <c r="A13" s="272" t="s">
        <v>41</v>
      </c>
      <c r="B13" s="273"/>
      <c r="C13" s="273"/>
      <c r="D13" s="273"/>
      <c r="E13" s="273"/>
      <c r="F13" s="145">
        <v>12167.08</v>
      </c>
      <c r="G13" s="145">
        <v>98452.290000000008</v>
      </c>
      <c r="H13" s="29">
        <v>42650</v>
      </c>
      <c r="I13" s="29">
        <v>42650</v>
      </c>
      <c r="J13" s="40">
        <v>37650</v>
      </c>
    </row>
    <row r="14" spans="1:10" x14ac:dyDescent="0.25">
      <c r="A14" s="259" t="s">
        <v>63</v>
      </c>
      <c r="B14" s="260"/>
      <c r="C14" s="260"/>
      <c r="D14" s="260"/>
      <c r="E14" s="260"/>
      <c r="F14" s="146">
        <f>F8-F11</f>
        <v>-42724.220000000205</v>
      </c>
      <c r="G14" s="146">
        <f>G8-G11</f>
        <v>-28964.189999999944</v>
      </c>
      <c r="H14" s="28">
        <f t="shared" ref="H14:J14" si="2">H8-H11</f>
        <v>-62135</v>
      </c>
      <c r="I14" s="28">
        <f t="shared" si="2"/>
        <v>-57035</v>
      </c>
      <c r="J14" s="28">
        <f t="shared" si="2"/>
        <v>-31935</v>
      </c>
    </row>
    <row r="15" spans="1:10" ht="18" x14ac:dyDescent="0.25">
      <c r="A15" s="4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5.75" x14ac:dyDescent="0.25">
      <c r="A16" s="261" t="s">
        <v>25</v>
      </c>
      <c r="B16" s="262"/>
      <c r="C16" s="262"/>
      <c r="D16" s="262"/>
      <c r="E16" s="262"/>
      <c r="F16" s="262"/>
      <c r="G16" s="262"/>
      <c r="H16" s="262"/>
      <c r="I16" s="262"/>
      <c r="J16" s="262"/>
    </row>
    <row r="17" spans="1:10" ht="18" x14ac:dyDescent="0.25">
      <c r="A17" s="4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5.5" x14ac:dyDescent="0.25">
      <c r="A18" s="24"/>
      <c r="B18" s="25"/>
      <c r="C18" s="25"/>
      <c r="D18" s="26"/>
      <c r="E18" s="27"/>
      <c r="F18" s="3" t="s">
        <v>36</v>
      </c>
      <c r="G18" s="3" t="s">
        <v>34</v>
      </c>
      <c r="H18" s="3" t="s">
        <v>44</v>
      </c>
      <c r="I18" s="3" t="s">
        <v>45</v>
      </c>
      <c r="J18" s="3" t="s">
        <v>46</v>
      </c>
    </row>
    <row r="19" spans="1:10" x14ac:dyDescent="0.25">
      <c r="A19" s="272" t="s">
        <v>42</v>
      </c>
      <c r="B19" s="273"/>
      <c r="C19" s="273"/>
      <c r="D19" s="273"/>
      <c r="E19" s="273"/>
      <c r="F19" s="145">
        <v>0</v>
      </c>
      <c r="G19" s="145">
        <v>0</v>
      </c>
      <c r="H19" s="29">
        <v>0</v>
      </c>
      <c r="I19" s="29">
        <v>0</v>
      </c>
      <c r="J19" s="40">
        <v>0</v>
      </c>
    </row>
    <row r="20" spans="1:10" x14ac:dyDescent="0.25">
      <c r="A20" s="272" t="s">
        <v>43</v>
      </c>
      <c r="B20" s="273"/>
      <c r="C20" s="273"/>
      <c r="D20" s="273"/>
      <c r="E20" s="273"/>
      <c r="F20" s="145">
        <v>0</v>
      </c>
      <c r="G20" s="145">
        <v>0</v>
      </c>
      <c r="H20" s="29">
        <v>0</v>
      </c>
      <c r="I20" s="29">
        <v>0</v>
      </c>
      <c r="J20" s="40">
        <v>0</v>
      </c>
    </row>
    <row r="21" spans="1:10" x14ac:dyDescent="0.25">
      <c r="A21" s="259" t="s">
        <v>2</v>
      </c>
      <c r="B21" s="260"/>
      <c r="C21" s="260"/>
      <c r="D21" s="260"/>
      <c r="E21" s="260"/>
      <c r="F21" s="146">
        <f>F19-F20</f>
        <v>0</v>
      </c>
      <c r="G21" s="146">
        <f t="shared" ref="G21:J21" si="3">G19-G20</f>
        <v>0</v>
      </c>
      <c r="H21" s="28">
        <f t="shared" si="3"/>
        <v>0</v>
      </c>
      <c r="I21" s="28">
        <f t="shared" si="3"/>
        <v>0</v>
      </c>
      <c r="J21" s="28">
        <f t="shared" si="3"/>
        <v>0</v>
      </c>
    </row>
    <row r="22" spans="1:10" x14ac:dyDescent="0.25">
      <c r="A22" s="259" t="s">
        <v>64</v>
      </c>
      <c r="B22" s="260"/>
      <c r="C22" s="260"/>
      <c r="D22" s="260"/>
      <c r="E22" s="260"/>
      <c r="F22" s="146">
        <f>F14+F21</f>
        <v>-42724.220000000205</v>
      </c>
      <c r="G22" s="146">
        <f t="shared" ref="G22:J22" si="4">G14+G21</f>
        <v>-28964.189999999944</v>
      </c>
      <c r="H22" s="28">
        <f t="shared" si="4"/>
        <v>-62135</v>
      </c>
      <c r="I22" s="28">
        <f t="shared" si="4"/>
        <v>-57035</v>
      </c>
      <c r="J22" s="28">
        <f t="shared" si="4"/>
        <v>-31935</v>
      </c>
    </row>
    <row r="23" spans="1:10" ht="18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1"/>
    </row>
    <row r="24" spans="1:10" ht="15.75" x14ac:dyDescent="0.25">
      <c r="A24" s="261" t="s">
        <v>65</v>
      </c>
      <c r="B24" s="262"/>
      <c r="C24" s="262"/>
      <c r="D24" s="262"/>
      <c r="E24" s="262"/>
      <c r="F24" s="262"/>
      <c r="G24" s="262"/>
      <c r="H24" s="262"/>
      <c r="I24" s="262"/>
      <c r="J24" s="262"/>
    </row>
    <row r="25" spans="1:10" ht="15.75" x14ac:dyDescent="0.25">
      <c r="A25" s="37"/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25.5" x14ac:dyDescent="0.25">
      <c r="A26" s="24"/>
      <c r="B26" s="25"/>
      <c r="C26" s="25"/>
      <c r="D26" s="26"/>
      <c r="E26" s="27"/>
      <c r="F26" s="3" t="s">
        <v>36</v>
      </c>
      <c r="G26" s="3" t="s">
        <v>34</v>
      </c>
      <c r="H26" s="3" t="s">
        <v>44</v>
      </c>
      <c r="I26" s="3" t="s">
        <v>45</v>
      </c>
      <c r="J26" s="3" t="s">
        <v>46</v>
      </c>
    </row>
    <row r="27" spans="1:10" ht="15" customHeight="1" x14ac:dyDescent="0.25">
      <c r="A27" s="263" t="s">
        <v>66</v>
      </c>
      <c r="B27" s="264"/>
      <c r="C27" s="264"/>
      <c r="D27" s="264"/>
      <c r="E27" s="265"/>
      <c r="F27" s="148">
        <v>71688.41</v>
      </c>
      <c r="G27" s="148">
        <v>0</v>
      </c>
      <c r="H27" s="148">
        <v>0</v>
      </c>
      <c r="I27" s="148">
        <v>0</v>
      </c>
      <c r="J27" s="155">
        <v>0</v>
      </c>
    </row>
    <row r="28" spans="1:10" ht="15" customHeight="1" x14ac:dyDescent="0.25">
      <c r="A28" s="259" t="s">
        <v>67</v>
      </c>
      <c r="B28" s="260"/>
      <c r="C28" s="260"/>
      <c r="D28" s="260"/>
      <c r="E28" s="260"/>
      <c r="F28" s="147">
        <f>F22+F27</f>
        <v>28964.189999999799</v>
      </c>
      <c r="G28" s="147">
        <f t="shared" ref="G28:J28" si="5">G22+G27</f>
        <v>-28964.189999999944</v>
      </c>
      <c r="H28" s="147">
        <f t="shared" si="5"/>
        <v>-62135</v>
      </c>
      <c r="I28" s="147">
        <f t="shared" si="5"/>
        <v>-57035</v>
      </c>
      <c r="J28" s="156">
        <f t="shared" si="5"/>
        <v>-31935</v>
      </c>
    </row>
    <row r="29" spans="1:10" ht="45" customHeight="1" x14ac:dyDescent="0.25">
      <c r="A29" s="266" t="s">
        <v>68</v>
      </c>
      <c r="B29" s="267"/>
      <c r="C29" s="267"/>
      <c r="D29" s="267"/>
      <c r="E29" s="268"/>
      <c r="F29" s="147">
        <f>F14+F21+F27-F28</f>
        <v>0</v>
      </c>
      <c r="G29" s="147">
        <f t="shared" ref="G29:J29" si="6">G14+G21+G27-G28</f>
        <v>0</v>
      </c>
      <c r="H29" s="147">
        <f t="shared" si="6"/>
        <v>0</v>
      </c>
      <c r="I29" s="147">
        <f t="shared" si="6"/>
        <v>0</v>
      </c>
      <c r="J29" s="156">
        <f t="shared" si="6"/>
        <v>0</v>
      </c>
    </row>
    <row r="30" spans="1:10" ht="15.75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4"/>
    </row>
    <row r="31" spans="1:10" ht="15.75" x14ac:dyDescent="0.25">
      <c r="A31" s="269" t="s">
        <v>62</v>
      </c>
      <c r="B31" s="269"/>
      <c r="C31" s="269"/>
      <c r="D31" s="269"/>
      <c r="E31" s="269"/>
      <c r="F31" s="269"/>
      <c r="G31" s="269"/>
      <c r="H31" s="269"/>
      <c r="I31" s="269"/>
      <c r="J31" s="269"/>
    </row>
    <row r="32" spans="1:10" ht="18" x14ac:dyDescent="0.25">
      <c r="A32" s="45"/>
      <c r="B32" s="46"/>
      <c r="C32" s="46"/>
      <c r="D32" s="46"/>
      <c r="E32" s="46"/>
      <c r="F32" s="46"/>
      <c r="G32" s="46"/>
      <c r="H32" s="47"/>
      <c r="I32" s="47"/>
      <c r="J32" s="47"/>
    </row>
    <row r="33" spans="1:10" ht="25.5" x14ac:dyDescent="0.25">
      <c r="A33" s="48"/>
      <c r="B33" s="49"/>
      <c r="C33" s="49"/>
      <c r="D33" s="50"/>
      <c r="E33" s="51"/>
      <c r="F33" s="52" t="s">
        <v>36</v>
      </c>
      <c r="G33" s="52" t="s">
        <v>34</v>
      </c>
      <c r="H33" s="52" t="s">
        <v>44</v>
      </c>
      <c r="I33" s="52" t="s">
        <v>45</v>
      </c>
      <c r="J33" s="52" t="s">
        <v>46</v>
      </c>
    </row>
    <row r="34" spans="1:10" x14ac:dyDescent="0.25">
      <c r="A34" s="263" t="s">
        <v>66</v>
      </c>
      <c r="B34" s="264"/>
      <c r="C34" s="264"/>
      <c r="D34" s="264"/>
      <c r="E34" s="265"/>
      <c r="F34" s="148">
        <v>71688.41</v>
      </c>
      <c r="G34" s="148">
        <f>F37</f>
        <v>28964.190000000002</v>
      </c>
      <c r="H34" s="41">
        <f>G37</f>
        <v>62135</v>
      </c>
      <c r="I34" s="41">
        <f>H37</f>
        <v>57035</v>
      </c>
      <c r="J34" s="42">
        <f>I37</f>
        <v>31935</v>
      </c>
    </row>
    <row r="35" spans="1:10" ht="28.5" customHeight="1" x14ac:dyDescent="0.25">
      <c r="A35" s="263" t="s">
        <v>69</v>
      </c>
      <c r="B35" s="264"/>
      <c r="C35" s="264"/>
      <c r="D35" s="264"/>
      <c r="E35" s="265"/>
      <c r="F35" s="148">
        <v>42724.22</v>
      </c>
      <c r="G35" s="148">
        <v>28964.19</v>
      </c>
      <c r="H35" s="41">
        <v>62135</v>
      </c>
      <c r="I35" s="41">
        <v>57035</v>
      </c>
      <c r="J35" s="42">
        <v>31935</v>
      </c>
    </row>
    <row r="36" spans="1:10" x14ac:dyDescent="0.25">
      <c r="A36" s="263" t="s">
        <v>70</v>
      </c>
      <c r="B36" s="270"/>
      <c r="C36" s="270"/>
      <c r="D36" s="270"/>
      <c r="E36" s="271"/>
      <c r="F36" s="148">
        <v>0</v>
      </c>
      <c r="G36" s="148">
        <v>62135</v>
      </c>
      <c r="H36" s="41">
        <v>57035</v>
      </c>
      <c r="I36" s="41">
        <v>31935</v>
      </c>
      <c r="J36" s="42">
        <v>0</v>
      </c>
    </row>
    <row r="37" spans="1:10" ht="15" customHeight="1" x14ac:dyDescent="0.25">
      <c r="A37" s="259" t="s">
        <v>67</v>
      </c>
      <c r="B37" s="260"/>
      <c r="C37" s="260"/>
      <c r="D37" s="260"/>
      <c r="E37" s="260"/>
      <c r="F37" s="149">
        <f>F34-F35+F36</f>
        <v>28964.190000000002</v>
      </c>
      <c r="G37" s="149">
        <f t="shared" ref="G37:J37" si="7">G34-G35+G36</f>
        <v>62135</v>
      </c>
      <c r="H37" s="30">
        <f t="shared" si="7"/>
        <v>57035</v>
      </c>
      <c r="I37" s="30">
        <f t="shared" si="7"/>
        <v>31935</v>
      </c>
      <c r="J37" s="53">
        <f t="shared" si="7"/>
        <v>0</v>
      </c>
    </row>
    <row r="38" spans="1:10" ht="17.25" customHeight="1" x14ac:dyDescent="0.25"/>
    <row r="39" spans="1:10" x14ac:dyDescent="0.25">
      <c r="A39" s="257" t="s">
        <v>37</v>
      </c>
      <c r="B39" s="258"/>
      <c r="C39" s="258"/>
      <c r="D39" s="258"/>
      <c r="E39" s="258"/>
      <c r="F39" s="258"/>
      <c r="G39" s="258"/>
      <c r="H39" s="258"/>
      <c r="I39" s="258"/>
      <c r="J39" s="258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0"/>
  <sheetViews>
    <sheetView topLeftCell="A4" zoomScaleNormal="100" workbookViewId="0">
      <selection activeCell="K10" sqref="K10"/>
    </sheetView>
  </sheetViews>
  <sheetFormatPr defaultRowHeight="15" x14ac:dyDescent="0.25"/>
  <cols>
    <col min="1" max="1" width="5" customWidth="1"/>
    <col min="2" max="2" width="6.85546875" style="68" customWidth="1"/>
    <col min="3" max="3" width="62.7109375" customWidth="1"/>
    <col min="4" max="4" width="22.42578125" customWidth="1"/>
    <col min="5" max="6" width="21.28515625" customWidth="1"/>
    <col min="7" max="7" width="19.85546875" customWidth="1"/>
    <col min="8" max="8" width="15.7109375" customWidth="1"/>
  </cols>
  <sheetData>
    <row r="1" spans="1:10" ht="42" customHeight="1" x14ac:dyDescent="0.25">
      <c r="A1" s="261" t="s">
        <v>72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261" t="s">
        <v>18</v>
      </c>
      <c r="B3" s="261"/>
      <c r="C3" s="261"/>
      <c r="D3" s="261"/>
      <c r="E3" s="261"/>
      <c r="F3" s="261"/>
      <c r="G3" s="261"/>
      <c r="H3" s="261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261" t="s">
        <v>4</v>
      </c>
      <c r="B5" s="261"/>
      <c r="C5" s="261"/>
      <c r="D5" s="261"/>
      <c r="E5" s="261"/>
      <c r="F5" s="261"/>
      <c r="G5" s="261"/>
      <c r="H5" s="261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15.75" customHeight="1" x14ac:dyDescent="0.25">
      <c r="A7" s="261" t="s">
        <v>47</v>
      </c>
      <c r="B7" s="261"/>
      <c r="C7" s="261"/>
      <c r="D7" s="261"/>
      <c r="E7" s="261"/>
      <c r="F7" s="261"/>
      <c r="G7" s="261"/>
      <c r="H7" s="261"/>
    </row>
    <row r="8" spans="1:10" ht="18" x14ac:dyDescent="0.25">
      <c r="A8" s="4"/>
      <c r="B8" s="4"/>
      <c r="C8" s="4"/>
      <c r="D8" s="4"/>
      <c r="E8" s="4"/>
      <c r="F8" s="4"/>
      <c r="G8" s="5"/>
      <c r="H8" s="5"/>
    </row>
    <row r="9" spans="1:10" ht="25.5" x14ac:dyDescent="0.25">
      <c r="A9" s="18" t="s">
        <v>5</v>
      </c>
      <c r="B9" s="17" t="s">
        <v>6</v>
      </c>
      <c r="C9" s="17" t="s">
        <v>3</v>
      </c>
      <c r="D9" s="17" t="s">
        <v>33</v>
      </c>
      <c r="E9" s="18" t="s">
        <v>34</v>
      </c>
      <c r="F9" s="18" t="s">
        <v>31</v>
      </c>
      <c r="G9" s="18" t="s">
        <v>26</v>
      </c>
      <c r="H9" s="18" t="s">
        <v>32</v>
      </c>
    </row>
    <row r="10" spans="1:10" x14ac:dyDescent="0.25">
      <c r="A10" s="34"/>
      <c r="B10" s="35"/>
      <c r="C10" s="33" t="s">
        <v>0</v>
      </c>
      <c r="D10" s="151">
        <v>1137674.23</v>
      </c>
      <c r="E10" s="139">
        <f>E11+E36</f>
        <v>1550422.2999999998</v>
      </c>
      <c r="F10" s="139">
        <f>F11+F36</f>
        <v>1581325</v>
      </c>
      <c r="G10" s="139">
        <f t="shared" ref="G10:H10" si="0">G11+G36</f>
        <v>1671425</v>
      </c>
      <c r="H10" s="139">
        <f t="shared" si="0"/>
        <v>1761525</v>
      </c>
    </row>
    <row r="11" spans="1:10" ht="15.75" customHeight="1" x14ac:dyDescent="0.25">
      <c r="A11" s="52">
        <v>6</v>
      </c>
      <c r="B11" s="52"/>
      <c r="C11" s="9" t="s">
        <v>7</v>
      </c>
      <c r="D11" s="142">
        <f>D12+D18+D21+D24+D29+D33</f>
        <v>1137674.23</v>
      </c>
      <c r="E11" s="64">
        <v>1548822.2999999998</v>
      </c>
      <c r="F11" s="64">
        <f>F12+F18+F21+F24+F29+F34</f>
        <v>1581325</v>
      </c>
      <c r="G11" s="64">
        <f t="shared" ref="G11:H11" si="1">G12+G18+G21+G24+G29+G34</f>
        <v>1671425</v>
      </c>
      <c r="H11" s="64">
        <f t="shared" si="1"/>
        <v>1761525</v>
      </c>
    </row>
    <row r="12" spans="1:10" ht="15.75" customHeight="1" x14ac:dyDescent="0.25">
      <c r="A12" s="9"/>
      <c r="B12" s="59">
        <v>63</v>
      </c>
      <c r="C12" s="57" t="s">
        <v>184</v>
      </c>
      <c r="D12" s="77">
        <f>D13+D16</f>
        <v>1025373.86</v>
      </c>
      <c r="E12" s="58">
        <v>1271033.83</v>
      </c>
      <c r="F12" s="58">
        <f>F13+F16</f>
        <v>1357690</v>
      </c>
      <c r="G12" s="58">
        <f t="shared" ref="G12:H12" si="2">G13+G16</f>
        <v>1447790</v>
      </c>
      <c r="H12" s="58">
        <f t="shared" si="2"/>
        <v>1537890</v>
      </c>
    </row>
    <row r="13" spans="1:10" ht="15.75" customHeight="1" x14ac:dyDescent="0.25">
      <c r="A13" s="9"/>
      <c r="B13" s="59">
        <v>636</v>
      </c>
      <c r="C13" s="60" t="s">
        <v>73</v>
      </c>
      <c r="D13" s="77">
        <f>D14+D15</f>
        <v>1016704.08</v>
      </c>
      <c r="E13" s="58">
        <v>1212929.18</v>
      </c>
      <c r="F13" s="58">
        <f>F14+F15</f>
        <v>1307700</v>
      </c>
      <c r="G13" s="58">
        <f t="shared" ref="G13:H13" si="3">G14+G15</f>
        <v>1407800</v>
      </c>
      <c r="H13" s="58">
        <f t="shared" si="3"/>
        <v>1507900</v>
      </c>
    </row>
    <row r="14" spans="1:10" ht="15.75" customHeight="1" x14ac:dyDescent="0.25">
      <c r="A14" s="9"/>
      <c r="B14" s="61">
        <v>6361</v>
      </c>
      <c r="C14" s="60" t="s">
        <v>74</v>
      </c>
      <c r="D14" s="77">
        <v>1016173.19</v>
      </c>
      <c r="E14" s="62">
        <v>1212379.18</v>
      </c>
      <c r="F14" s="58">
        <f>1299150+8000</f>
        <v>1307150</v>
      </c>
      <c r="G14" s="58">
        <f>1399250+8000</f>
        <v>1407250</v>
      </c>
      <c r="H14" s="58">
        <f>1499350+8000</f>
        <v>1507350</v>
      </c>
    </row>
    <row r="15" spans="1:10" ht="15.75" customHeight="1" x14ac:dyDescent="0.25">
      <c r="A15" s="9"/>
      <c r="B15" s="61">
        <v>6362</v>
      </c>
      <c r="C15" s="60" t="s">
        <v>75</v>
      </c>
      <c r="D15" s="77">
        <v>530.89</v>
      </c>
      <c r="E15" s="62">
        <v>550</v>
      </c>
      <c r="F15" s="58">
        <v>550</v>
      </c>
      <c r="G15" s="58">
        <v>550</v>
      </c>
      <c r="H15" s="58">
        <v>550</v>
      </c>
    </row>
    <row r="16" spans="1:10" ht="15.75" customHeight="1" x14ac:dyDescent="0.25">
      <c r="A16" s="9"/>
      <c r="B16" s="61">
        <v>638</v>
      </c>
      <c r="C16" s="60" t="s">
        <v>76</v>
      </c>
      <c r="D16" s="77">
        <v>8669.7800000000007</v>
      </c>
      <c r="E16" s="62">
        <v>58104.65</v>
      </c>
      <c r="F16" s="58">
        <f>F17</f>
        <v>49990</v>
      </c>
      <c r="G16" s="58">
        <f t="shared" ref="G16:H16" si="4">G17</f>
        <v>39990</v>
      </c>
      <c r="H16" s="58">
        <f t="shared" si="4"/>
        <v>29990</v>
      </c>
    </row>
    <row r="17" spans="1:8" ht="15.75" customHeight="1" x14ac:dyDescent="0.25">
      <c r="A17" s="9"/>
      <c r="B17" s="61">
        <v>6381</v>
      </c>
      <c r="C17" s="60" t="s">
        <v>77</v>
      </c>
      <c r="D17" s="77">
        <v>8669.7800000000007</v>
      </c>
      <c r="E17" s="62">
        <v>58104.65</v>
      </c>
      <c r="F17" s="58">
        <v>49990</v>
      </c>
      <c r="G17" s="58">
        <v>39990</v>
      </c>
      <c r="H17" s="58">
        <v>29990</v>
      </c>
    </row>
    <row r="18" spans="1:8" ht="15.75" customHeight="1" x14ac:dyDescent="0.25">
      <c r="A18" s="9"/>
      <c r="B18" s="61">
        <v>64</v>
      </c>
      <c r="C18" s="60" t="s">
        <v>78</v>
      </c>
      <c r="D18" s="77">
        <v>17.100000000000001</v>
      </c>
      <c r="E18" s="62">
        <v>25</v>
      </c>
      <c r="F18" s="58">
        <f>F19</f>
        <v>25</v>
      </c>
      <c r="G18" s="58">
        <f t="shared" ref="G18:H19" si="5">G19</f>
        <v>25</v>
      </c>
      <c r="H18" s="58">
        <f t="shared" si="5"/>
        <v>25</v>
      </c>
    </row>
    <row r="19" spans="1:8" ht="15.75" customHeight="1" x14ac:dyDescent="0.25">
      <c r="A19" s="9"/>
      <c r="B19" s="61">
        <v>641</v>
      </c>
      <c r="C19" s="60" t="s">
        <v>79</v>
      </c>
      <c r="D19" s="77">
        <v>17.100000000000001</v>
      </c>
      <c r="E19" s="62">
        <v>25</v>
      </c>
      <c r="F19" s="58">
        <f>F20</f>
        <v>25</v>
      </c>
      <c r="G19" s="58">
        <f t="shared" si="5"/>
        <v>25</v>
      </c>
      <c r="H19" s="58">
        <f t="shared" si="5"/>
        <v>25</v>
      </c>
    </row>
    <row r="20" spans="1:8" ht="15.75" customHeight="1" x14ac:dyDescent="0.25">
      <c r="A20" s="9"/>
      <c r="B20" s="61">
        <v>6413</v>
      </c>
      <c r="C20" s="60" t="s">
        <v>80</v>
      </c>
      <c r="D20" s="77">
        <f>17.1</f>
        <v>17.100000000000001</v>
      </c>
      <c r="E20" s="62">
        <v>25</v>
      </c>
      <c r="F20" s="58">
        <v>25</v>
      </c>
      <c r="G20" s="58">
        <v>25</v>
      </c>
      <c r="H20" s="58">
        <v>25</v>
      </c>
    </row>
    <row r="21" spans="1:8" ht="15.75" customHeight="1" x14ac:dyDescent="0.25">
      <c r="A21" s="9"/>
      <c r="B21" s="61">
        <v>65</v>
      </c>
      <c r="C21" s="60" t="s">
        <v>81</v>
      </c>
      <c r="D21" s="77">
        <v>7971.86</v>
      </c>
      <c r="E21" s="62">
        <v>12800</v>
      </c>
      <c r="F21" s="58">
        <f>F22</f>
        <v>13200</v>
      </c>
      <c r="G21" s="58">
        <f t="shared" ref="G21:H22" si="6">G22</f>
        <v>13200</v>
      </c>
      <c r="H21" s="58">
        <f t="shared" si="6"/>
        <v>13200</v>
      </c>
    </row>
    <row r="22" spans="1:8" ht="15.75" customHeight="1" x14ac:dyDescent="0.25">
      <c r="A22" s="9"/>
      <c r="B22" s="61">
        <v>652</v>
      </c>
      <c r="C22" s="60" t="s">
        <v>82</v>
      </c>
      <c r="D22" s="77">
        <v>7971.86</v>
      </c>
      <c r="E22" s="62">
        <v>12800</v>
      </c>
      <c r="F22" s="58">
        <f>F23</f>
        <v>13200</v>
      </c>
      <c r="G22" s="58">
        <f t="shared" si="6"/>
        <v>13200</v>
      </c>
      <c r="H22" s="58">
        <f t="shared" si="6"/>
        <v>13200</v>
      </c>
    </row>
    <row r="23" spans="1:8" ht="15.75" customHeight="1" x14ac:dyDescent="0.25">
      <c r="A23" s="9"/>
      <c r="B23" s="61">
        <v>6526</v>
      </c>
      <c r="C23" s="60" t="s">
        <v>83</v>
      </c>
      <c r="D23" s="77">
        <v>7971.86</v>
      </c>
      <c r="E23" s="62">
        <v>12800</v>
      </c>
      <c r="F23" s="58">
        <f>12700+500</f>
        <v>13200</v>
      </c>
      <c r="G23" s="58">
        <f t="shared" ref="G23:H23" si="7">12700+500</f>
        <v>13200</v>
      </c>
      <c r="H23" s="58">
        <f t="shared" si="7"/>
        <v>13200</v>
      </c>
    </row>
    <row r="24" spans="1:8" ht="15.75" customHeight="1" x14ac:dyDescent="0.25">
      <c r="A24" s="9"/>
      <c r="B24" s="61">
        <v>66</v>
      </c>
      <c r="C24" s="60" t="s">
        <v>84</v>
      </c>
      <c r="D24" s="77">
        <f>D25+D27</f>
        <v>853.5</v>
      </c>
      <c r="E24" s="62">
        <v>35556.639999999999</v>
      </c>
      <c r="F24" s="58">
        <f>F25+F27</f>
        <v>36100</v>
      </c>
      <c r="G24" s="58">
        <f t="shared" ref="G24:H24" si="8">G25+G27</f>
        <v>36100</v>
      </c>
      <c r="H24" s="58">
        <f t="shared" si="8"/>
        <v>36100</v>
      </c>
    </row>
    <row r="25" spans="1:8" ht="15.75" customHeight="1" x14ac:dyDescent="0.25">
      <c r="A25" s="9"/>
      <c r="B25" s="61">
        <v>661</v>
      </c>
      <c r="C25" s="60" t="s">
        <v>85</v>
      </c>
      <c r="D25" s="77">
        <v>0</v>
      </c>
      <c r="E25" s="62">
        <v>32580</v>
      </c>
      <c r="F25" s="58">
        <f>F26</f>
        <v>33000</v>
      </c>
      <c r="G25" s="58">
        <f t="shared" ref="G25:H25" si="9">G26</f>
        <v>33000</v>
      </c>
      <c r="H25" s="58">
        <f t="shared" si="9"/>
        <v>33000</v>
      </c>
    </row>
    <row r="26" spans="1:8" ht="15.75" customHeight="1" x14ac:dyDescent="0.25">
      <c r="A26" s="9"/>
      <c r="B26" s="63">
        <v>6615</v>
      </c>
      <c r="C26" s="60" t="s">
        <v>86</v>
      </c>
      <c r="D26" s="77">
        <v>0</v>
      </c>
      <c r="E26" s="62">
        <v>32580</v>
      </c>
      <c r="F26" s="58">
        <v>33000</v>
      </c>
      <c r="G26" s="58">
        <v>33000</v>
      </c>
      <c r="H26" s="58">
        <v>33000</v>
      </c>
    </row>
    <row r="27" spans="1:8" ht="15.75" customHeight="1" x14ac:dyDescent="0.25">
      <c r="A27" s="9"/>
      <c r="B27" s="63">
        <v>663</v>
      </c>
      <c r="C27" s="60" t="s">
        <v>87</v>
      </c>
      <c r="D27" s="77">
        <v>853.5</v>
      </c>
      <c r="E27" s="62">
        <v>2976.6400000000003</v>
      </c>
      <c r="F27" s="58">
        <f>F28</f>
        <v>3100</v>
      </c>
      <c r="G27" s="58">
        <f t="shared" ref="G27:H27" si="10">G28</f>
        <v>3100</v>
      </c>
      <c r="H27" s="58">
        <f t="shared" si="10"/>
        <v>3100</v>
      </c>
    </row>
    <row r="28" spans="1:8" ht="15.75" customHeight="1" x14ac:dyDescent="0.25">
      <c r="A28" s="9"/>
      <c r="B28" s="63">
        <v>6631</v>
      </c>
      <c r="C28" s="60" t="s">
        <v>88</v>
      </c>
      <c r="D28" s="77">
        <v>853.5</v>
      </c>
      <c r="E28" s="62">
        <v>2976.6400000000003</v>
      </c>
      <c r="F28" s="58">
        <f>500+2600</f>
        <v>3100</v>
      </c>
      <c r="G28" s="58">
        <f t="shared" ref="G28:H28" si="11">500+2600</f>
        <v>3100</v>
      </c>
      <c r="H28" s="58">
        <f t="shared" si="11"/>
        <v>3100</v>
      </c>
    </row>
    <row r="29" spans="1:8" ht="15.75" customHeight="1" x14ac:dyDescent="0.25">
      <c r="A29" s="9"/>
      <c r="B29" s="63">
        <v>67</v>
      </c>
      <c r="C29" s="60" t="s">
        <v>28</v>
      </c>
      <c r="D29" s="77">
        <f>D30</f>
        <v>100778.42</v>
      </c>
      <c r="E29" s="62">
        <v>228956.83</v>
      </c>
      <c r="F29" s="58">
        <f>F30</f>
        <v>174260</v>
      </c>
      <c r="G29" s="58">
        <f t="shared" ref="G29:H29" si="12">G30</f>
        <v>174260</v>
      </c>
      <c r="H29" s="58">
        <f t="shared" si="12"/>
        <v>174260</v>
      </c>
    </row>
    <row r="30" spans="1:8" ht="15.75" customHeight="1" x14ac:dyDescent="0.25">
      <c r="A30" s="9"/>
      <c r="B30" s="63">
        <v>671</v>
      </c>
      <c r="C30" s="60" t="s">
        <v>89</v>
      </c>
      <c r="D30" s="77">
        <f>D31+D32</f>
        <v>100778.42</v>
      </c>
      <c r="E30" s="62">
        <v>228956.83</v>
      </c>
      <c r="F30" s="58">
        <f>F31+F32</f>
        <v>174260</v>
      </c>
      <c r="G30" s="58">
        <f t="shared" ref="G30:H30" si="13">G31+G32</f>
        <v>174260</v>
      </c>
      <c r="H30" s="58">
        <f t="shared" si="13"/>
        <v>174260</v>
      </c>
    </row>
    <row r="31" spans="1:8" ht="15.75" customHeight="1" x14ac:dyDescent="0.25">
      <c r="A31" s="9"/>
      <c r="B31" s="63">
        <v>6711</v>
      </c>
      <c r="C31" s="60" t="s">
        <v>90</v>
      </c>
      <c r="D31" s="77">
        <v>99209.15</v>
      </c>
      <c r="E31" s="62">
        <v>114787.45999999999</v>
      </c>
      <c r="F31" s="58">
        <v>127160</v>
      </c>
      <c r="G31" s="58">
        <v>127160</v>
      </c>
      <c r="H31" s="58">
        <v>127160</v>
      </c>
    </row>
    <row r="32" spans="1:8" ht="15.75" customHeight="1" x14ac:dyDescent="0.25">
      <c r="A32" s="9"/>
      <c r="B32" s="63">
        <v>6712</v>
      </c>
      <c r="C32" s="60" t="s">
        <v>91</v>
      </c>
      <c r="D32" s="77">
        <v>1569.27</v>
      </c>
      <c r="E32" s="62">
        <v>114169.37</v>
      </c>
      <c r="F32" s="58">
        <v>47100</v>
      </c>
      <c r="G32" s="58">
        <v>47100</v>
      </c>
      <c r="H32" s="58">
        <v>47100</v>
      </c>
    </row>
    <row r="33" spans="1:8" ht="15.75" customHeight="1" x14ac:dyDescent="0.25">
      <c r="A33" s="9"/>
      <c r="B33" s="63">
        <v>68</v>
      </c>
      <c r="C33" s="60" t="s">
        <v>92</v>
      </c>
      <c r="D33" s="77">
        <v>2679.49</v>
      </c>
      <c r="E33" s="62">
        <v>450</v>
      </c>
      <c r="F33" s="58">
        <f>F34</f>
        <v>50</v>
      </c>
      <c r="G33" s="58">
        <f t="shared" ref="G33:H34" si="14">G34</f>
        <v>50</v>
      </c>
      <c r="H33" s="58">
        <f t="shared" si="14"/>
        <v>50</v>
      </c>
    </row>
    <row r="34" spans="1:8" ht="15.75" customHeight="1" x14ac:dyDescent="0.25">
      <c r="A34" s="9"/>
      <c r="B34" s="63">
        <v>683</v>
      </c>
      <c r="C34" s="60" t="s">
        <v>93</v>
      </c>
      <c r="D34" s="77">
        <v>2679.49</v>
      </c>
      <c r="E34" s="62">
        <v>450</v>
      </c>
      <c r="F34" s="58">
        <f>F35</f>
        <v>50</v>
      </c>
      <c r="G34" s="58">
        <f t="shared" si="14"/>
        <v>50</v>
      </c>
      <c r="H34" s="58">
        <f t="shared" si="14"/>
        <v>50</v>
      </c>
    </row>
    <row r="35" spans="1:8" ht="15.75" customHeight="1" x14ac:dyDescent="0.25">
      <c r="A35" s="9"/>
      <c r="B35" s="63">
        <v>6831</v>
      </c>
      <c r="C35" s="60" t="s">
        <v>93</v>
      </c>
      <c r="D35" s="77">
        <v>2679.49</v>
      </c>
      <c r="E35" s="62">
        <v>450</v>
      </c>
      <c r="F35" s="58">
        <v>50</v>
      </c>
      <c r="G35" s="58">
        <v>50</v>
      </c>
      <c r="H35" s="58">
        <v>50</v>
      </c>
    </row>
    <row r="36" spans="1:8" x14ac:dyDescent="0.25">
      <c r="A36" s="65">
        <v>7</v>
      </c>
      <c r="B36" s="65"/>
      <c r="C36" s="22" t="s">
        <v>8</v>
      </c>
      <c r="D36" s="142">
        <v>0</v>
      </c>
      <c r="E36" s="67">
        <v>1600</v>
      </c>
      <c r="F36" s="64">
        <v>0</v>
      </c>
      <c r="G36" s="64">
        <v>0</v>
      </c>
      <c r="H36" s="64">
        <v>0</v>
      </c>
    </row>
    <row r="37" spans="1:8" x14ac:dyDescent="0.25">
      <c r="A37" s="12"/>
      <c r="B37" s="63">
        <v>72</v>
      </c>
      <c r="C37" s="60" t="s">
        <v>27</v>
      </c>
      <c r="D37" s="77">
        <v>0</v>
      </c>
      <c r="E37" s="62">
        <v>1600</v>
      </c>
      <c r="F37" s="58">
        <v>0</v>
      </c>
      <c r="G37" s="58">
        <v>0</v>
      </c>
      <c r="H37" s="58">
        <v>0</v>
      </c>
    </row>
    <row r="38" spans="1:8" x14ac:dyDescent="0.25">
      <c r="A38" s="12"/>
      <c r="B38" s="63">
        <v>722</v>
      </c>
      <c r="C38" s="60" t="s">
        <v>94</v>
      </c>
      <c r="D38" s="77">
        <v>0</v>
      </c>
      <c r="E38" s="62">
        <v>1600</v>
      </c>
      <c r="F38" s="58">
        <v>0</v>
      </c>
      <c r="G38" s="58">
        <v>0</v>
      </c>
      <c r="H38" s="58">
        <v>0</v>
      </c>
    </row>
    <row r="39" spans="1:8" x14ac:dyDescent="0.25">
      <c r="A39" s="12"/>
      <c r="B39" s="63">
        <v>7227</v>
      </c>
      <c r="C39" s="60" t="s">
        <v>95</v>
      </c>
      <c r="D39" s="77">
        <v>0</v>
      </c>
      <c r="E39" s="62">
        <v>1600</v>
      </c>
      <c r="F39" s="58">
        <v>0</v>
      </c>
      <c r="G39" s="58">
        <v>0</v>
      </c>
      <c r="H39" s="58">
        <v>0</v>
      </c>
    </row>
    <row r="42" spans="1:8" ht="15.75" x14ac:dyDescent="0.25">
      <c r="A42" s="261" t="s">
        <v>48</v>
      </c>
      <c r="B42" s="279"/>
      <c r="C42" s="279"/>
      <c r="D42" s="279"/>
      <c r="E42" s="279"/>
      <c r="F42" s="279"/>
      <c r="G42" s="279"/>
      <c r="H42" s="279"/>
    </row>
    <row r="43" spans="1:8" ht="18" x14ac:dyDescent="0.25">
      <c r="A43" s="4"/>
      <c r="B43" s="4"/>
      <c r="C43" s="4"/>
      <c r="D43" s="4"/>
      <c r="E43" s="4"/>
      <c r="F43" s="4"/>
      <c r="G43" s="5"/>
      <c r="H43" s="5"/>
    </row>
    <row r="44" spans="1:8" ht="25.5" x14ac:dyDescent="0.25">
      <c r="A44" s="18" t="s">
        <v>5</v>
      </c>
      <c r="B44" s="17" t="s">
        <v>6</v>
      </c>
      <c r="C44" s="17" t="s">
        <v>9</v>
      </c>
      <c r="D44" s="17" t="s">
        <v>33</v>
      </c>
      <c r="E44" s="18" t="s">
        <v>34</v>
      </c>
      <c r="F44" s="18" t="s">
        <v>31</v>
      </c>
      <c r="G44" s="18" t="s">
        <v>26</v>
      </c>
      <c r="H44" s="18" t="s">
        <v>32</v>
      </c>
    </row>
    <row r="45" spans="1:8" x14ac:dyDescent="0.25">
      <c r="A45" s="34"/>
      <c r="B45" s="35"/>
      <c r="C45" s="33" t="s">
        <v>1</v>
      </c>
      <c r="D45" s="151">
        <v>1180398.45</v>
      </c>
      <c r="E45" s="139">
        <f>E46+E96</f>
        <v>1579386.4900000002</v>
      </c>
      <c r="F45" s="66">
        <f>F46+F96</f>
        <v>1643460</v>
      </c>
      <c r="G45" s="66">
        <f t="shared" ref="G45:H45" si="15">G46+G96</f>
        <v>1728460</v>
      </c>
      <c r="H45" s="66">
        <f t="shared" si="15"/>
        <v>1793460</v>
      </c>
    </row>
    <row r="46" spans="1:8" ht="15.75" customHeight="1" x14ac:dyDescent="0.25">
      <c r="A46" s="52">
        <v>3</v>
      </c>
      <c r="B46" s="52"/>
      <c r="C46" s="9" t="s">
        <v>10</v>
      </c>
      <c r="D46" s="142">
        <f>D47+D57+D89+D93</f>
        <v>1168231.3700000001</v>
      </c>
      <c r="E46" s="64">
        <v>1480934.2000000002</v>
      </c>
      <c r="F46" s="64">
        <f>F47+F57+F89+F93</f>
        <v>1600810</v>
      </c>
      <c r="G46" s="64">
        <f t="shared" ref="G46:H46" si="16">G47+G57+G89+G93</f>
        <v>1685810</v>
      </c>
      <c r="H46" s="64">
        <f t="shared" si="16"/>
        <v>1755810</v>
      </c>
    </row>
    <row r="47" spans="1:8" ht="15.75" customHeight="1" x14ac:dyDescent="0.25">
      <c r="A47" s="9"/>
      <c r="B47" s="56">
        <v>31</v>
      </c>
      <c r="C47" s="57" t="s">
        <v>11</v>
      </c>
      <c r="D47" s="77">
        <f>D48+D52+D54</f>
        <v>1003821.06</v>
      </c>
      <c r="E47" s="58">
        <v>1199170</v>
      </c>
      <c r="F47" s="58">
        <f>F48+F52+F54</f>
        <v>1295120</v>
      </c>
      <c r="G47" s="58">
        <f t="shared" ref="G47:H47" si="17">G48+G52+G54</f>
        <v>1395120</v>
      </c>
      <c r="H47" s="58">
        <f t="shared" si="17"/>
        <v>1495120</v>
      </c>
    </row>
    <row r="48" spans="1:8" x14ac:dyDescent="0.25">
      <c r="A48" s="10"/>
      <c r="B48" s="69">
        <v>311</v>
      </c>
      <c r="C48" s="70" t="s">
        <v>96</v>
      </c>
      <c r="D48" s="77">
        <f>D49+D50+D51</f>
        <v>828619.66</v>
      </c>
      <c r="E48" s="58">
        <v>1019440</v>
      </c>
      <c r="F48" s="58">
        <f>F49</f>
        <v>1103420</v>
      </c>
      <c r="G48" s="58">
        <f t="shared" ref="G48:H48" si="18">G49</f>
        <v>1203420</v>
      </c>
      <c r="H48" s="58">
        <f t="shared" si="18"/>
        <v>1303420</v>
      </c>
    </row>
    <row r="49" spans="1:8" x14ac:dyDescent="0.25">
      <c r="A49" s="10"/>
      <c r="B49" s="69">
        <v>3111</v>
      </c>
      <c r="C49" s="71" t="s">
        <v>97</v>
      </c>
      <c r="D49" s="77">
        <v>828619.66</v>
      </c>
      <c r="E49" s="58">
        <v>1019440</v>
      </c>
      <c r="F49" s="58">
        <v>1103420</v>
      </c>
      <c r="G49" s="58">
        <v>1203420</v>
      </c>
      <c r="H49" s="58">
        <v>1303420</v>
      </c>
    </row>
    <row r="50" spans="1:8" x14ac:dyDescent="0.25">
      <c r="A50" s="14"/>
      <c r="B50" s="72">
        <v>3113</v>
      </c>
      <c r="C50" s="73" t="s">
        <v>98</v>
      </c>
      <c r="D50" s="77">
        <v>0</v>
      </c>
      <c r="E50" s="58">
        <v>0</v>
      </c>
      <c r="F50" s="58">
        <v>0</v>
      </c>
      <c r="G50" s="58">
        <v>0</v>
      </c>
      <c r="H50" s="58">
        <v>0</v>
      </c>
    </row>
    <row r="51" spans="1:8" x14ac:dyDescent="0.25">
      <c r="A51" s="13"/>
      <c r="B51" s="56">
        <v>3114</v>
      </c>
      <c r="C51" s="73" t="s">
        <v>99</v>
      </c>
      <c r="D51" s="77">
        <v>0</v>
      </c>
      <c r="E51" s="58">
        <v>0</v>
      </c>
      <c r="F51" s="58">
        <v>0</v>
      </c>
      <c r="G51" s="58">
        <v>0</v>
      </c>
      <c r="H51" s="78">
        <v>0</v>
      </c>
    </row>
    <row r="52" spans="1:8" x14ac:dyDescent="0.25">
      <c r="A52" s="74"/>
      <c r="B52" s="75">
        <v>312</v>
      </c>
      <c r="C52" s="76" t="s">
        <v>100</v>
      </c>
      <c r="D52" s="79">
        <f>D53</f>
        <v>41624.230000000003</v>
      </c>
      <c r="E52" s="79">
        <v>29130</v>
      </c>
      <c r="F52" s="79">
        <f>F53</f>
        <v>30100</v>
      </c>
      <c r="G52" s="79">
        <f t="shared" ref="G52:H52" si="19">G53</f>
        <v>30100</v>
      </c>
      <c r="H52" s="79">
        <f t="shared" si="19"/>
        <v>30100</v>
      </c>
    </row>
    <row r="53" spans="1:8" x14ac:dyDescent="0.25">
      <c r="A53" s="74"/>
      <c r="B53" s="75">
        <v>3121</v>
      </c>
      <c r="C53" s="76" t="s">
        <v>100</v>
      </c>
      <c r="D53" s="79">
        <v>41624.230000000003</v>
      </c>
      <c r="E53" s="79">
        <v>29130</v>
      </c>
      <c r="F53" s="79">
        <f>100+30000</f>
        <v>30100</v>
      </c>
      <c r="G53" s="79">
        <f t="shared" ref="G53:H53" si="20">100+30000</f>
        <v>30100</v>
      </c>
      <c r="H53" s="79">
        <f t="shared" si="20"/>
        <v>30100</v>
      </c>
    </row>
    <row r="54" spans="1:8" x14ac:dyDescent="0.25">
      <c r="A54" s="74"/>
      <c r="B54" s="75">
        <v>313</v>
      </c>
      <c r="C54" s="76" t="s">
        <v>101</v>
      </c>
      <c r="D54" s="79">
        <f>D55+D56</f>
        <v>133577.17000000001</v>
      </c>
      <c r="E54" s="79">
        <v>150600</v>
      </c>
      <c r="F54" s="79">
        <f>F55+F56</f>
        <v>161600</v>
      </c>
      <c r="G54" s="79">
        <f t="shared" ref="G54:H54" si="21">G55+G56</f>
        <v>161600</v>
      </c>
      <c r="H54" s="79">
        <f t="shared" si="21"/>
        <v>161600</v>
      </c>
    </row>
    <row r="55" spans="1:8" x14ac:dyDescent="0.25">
      <c r="A55" s="74"/>
      <c r="B55" s="75">
        <v>3132</v>
      </c>
      <c r="C55" s="76" t="s">
        <v>102</v>
      </c>
      <c r="D55" s="79">
        <v>133577.17000000001</v>
      </c>
      <c r="E55" s="79">
        <v>150600</v>
      </c>
      <c r="F55" s="79">
        <v>161600</v>
      </c>
      <c r="G55" s="79">
        <v>161600</v>
      </c>
      <c r="H55" s="79">
        <v>161600</v>
      </c>
    </row>
    <row r="56" spans="1:8" x14ac:dyDescent="0.25">
      <c r="A56" s="74"/>
      <c r="B56" s="75">
        <v>3133</v>
      </c>
      <c r="C56" s="76" t="s">
        <v>103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</row>
    <row r="57" spans="1:8" x14ac:dyDescent="0.25">
      <c r="A57" s="74"/>
      <c r="B57" s="75">
        <v>32</v>
      </c>
      <c r="C57" s="76" t="s">
        <v>21</v>
      </c>
      <c r="D57" s="79">
        <f>D58+D62+D69+D79+D81</f>
        <v>163158.53</v>
      </c>
      <c r="E57" s="79">
        <v>280034.06</v>
      </c>
      <c r="F57" s="79">
        <f>F58+F62+F69+F79+F81</f>
        <v>304490</v>
      </c>
      <c r="G57" s="79">
        <f t="shared" ref="G57:H57" si="22">G58+G62+G69+G79+G81</f>
        <v>289490</v>
      </c>
      <c r="H57" s="79">
        <f t="shared" si="22"/>
        <v>259489.99999999997</v>
      </c>
    </row>
    <row r="58" spans="1:8" x14ac:dyDescent="0.25">
      <c r="A58" s="74"/>
      <c r="B58" s="75">
        <v>321</v>
      </c>
      <c r="C58" s="76" t="s">
        <v>104</v>
      </c>
      <c r="D58" s="79">
        <f>D59+D60+D61</f>
        <v>71974.959999999992</v>
      </c>
      <c r="E58" s="79">
        <v>94214.720000000001</v>
      </c>
      <c r="F58" s="79">
        <f>F59+F60+F61</f>
        <v>97886.73</v>
      </c>
      <c r="G58" s="79">
        <f t="shared" ref="G58:H58" si="23">G59+G60+G61</f>
        <v>87886.73</v>
      </c>
      <c r="H58" s="79">
        <f t="shared" si="23"/>
        <v>76886.73</v>
      </c>
    </row>
    <row r="59" spans="1:8" x14ac:dyDescent="0.25">
      <c r="A59" s="74"/>
      <c r="B59" s="75">
        <v>3211</v>
      </c>
      <c r="C59" s="76" t="s">
        <v>105</v>
      </c>
      <c r="D59" s="79">
        <f>3881.18+831.11+4807.65+276.2+95.56+20436.72</f>
        <v>30328.42</v>
      </c>
      <c r="E59" s="79">
        <v>48415.710000000006</v>
      </c>
      <c r="F59" s="79">
        <f>4000+1500+1036.73+130+530+1000+43390</f>
        <v>51586.729999999996</v>
      </c>
      <c r="G59" s="79">
        <f>4000+1500+1036.73+130+530+1000+33390</f>
        <v>41586.729999999996</v>
      </c>
      <c r="H59" s="79">
        <f>4000+1500+1036.73+130+530+1000+22390</f>
        <v>30586.73</v>
      </c>
    </row>
    <row r="60" spans="1:8" x14ac:dyDescent="0.25">
      <c r="A60" s="74"/>
      <c r="B60" s="75">
        <v>3212</v>
      </c>
      <c r="C60" s="76" t="s">
        <v>106</v>
      </c>
      <c r="D60" s="79">
        <f>41049.29+318.53</f>
        <v>41367.82</v>
      </c>
      <c r="E60" s="79">
        <v>43140.89</v>
      </c>
      <c r="F60" s="79">
        <f>30200+15000</f>
        <v>45200</v>
      </c>
      <c r="G60" s="79">
        <f t="shared" ref="G60:H60" si="24">30200+15000</f>
        <v>45200</v>
      </c>
      <c r="H60" s="79">
        <f t="shared" si="24"/>
        <v>45200</v>
      </c>
    </row>
    <row r="61" spans="1:8" x14ac:dyDescent="0.25">
      <c r="A61" s="74"/>
      <c r="B61" s="75">
        <v>3213</v>
      </c>
      <c r="C61" s="76" t="s">
        <v>107</v>
      </c>
      <c r="D61" s="79">
        <v>278.72000000000003</v>
      </c>
      <c r="E61" s="79">
        <v>2658.12</v>
      </c>
      <c r="F61" s="79">
        <f>1000+100</f>
        <v>1100</v>
      </c>
      <c r="G61" s="79">
        <f t="shared" ref="G61:H61" si="25">1000+100</f>
        <v>1100</v>
      </c>
      <c r="H61" s="79">
        <f t="shared" si="25"/>
        <v>1100</v>
      </c>
    </row>
    <row r="62" spans="1:8" x14ac:dyDescent="0.25">
      <c r="A62" s="74"/>
      <c r="B62" s="75">
        <v>322</v>
      </c>
      <c r="C62" s="76" t="s">
        <v>108</v>
      </c>
      <c r="D62" s="79">
        <f>D63+D64+D65+D66+D67+D68</f>
        <v>21990.51</v>
      </c>
      <c r="E62" s="79">
        <v>35783.06</v>
      </c>
      <c r="F62" s="79">
        <f>F63+F64+F65+F66+F67+F68</f>
        <v>40507</v>
      </c>
      <c r="G62" s="79">
        <f t="shared" ref="G62:H62" si="26">G63+G64+G65+G66+G67+G68</f>
        <v>40507</v>
      </c>
      <c r="H62" s="79">
        <f t="shared" si="26"/>
        <v>40507</v>
      </c>
    </row>
    <row r="63" spans="1:8" x14ac:dyDescent="0.25">
      <c r="A63" s="74"/>
      <c r="B63" s="75">
        <v>3221</v>
      </c>
      <c r="C63" s="76" t="s">
        <v>109</v>
      </c>
      <c r="D63" s="79">
        <f>5710.96+100.87+441.48+110.97</f>
        <v>6364.28</v>
      </c>
      <c r="E63" s="79">
        <v>11891.12</v>
      </c>
      <c r="F63" s="79">
        <f>9000+100+1000+810</f>
        <v>10910</v>
      </c>
      <c r="G63" s="79">
        <f t="shared" ref="G63:H63" si="27">9000+100+1000+810</f>
        <v>10910</v>
      </c>
      <c r="H63" s="79">
        <f t="shared" si="27"/>
        <v>10910</v>
      </c>
    </row>
    <row r="64" spans="1:8" x14ac:dyDescent="0.25">
      <c r="A64" s="74"/>
      <c r="B64" s="75">
        <v>3222</v>
      </c>
      <c r="C64" s="76" t="s">
        <v>110</v>
      </c>
      <c r="D64" s="153">
        <f>2633.18+70.49</f>
        <v>2703.6699999999996</v>
      </c>
      <c r="E64" s="79">
        <v>6685.1900000000005</v>
      </c>
      <c r="F64" s="79">
        <f>3600+600+2000+1100</f>
        <v>7300</v>
      </c>
      <c r="G64" s="79">
        <f t="shared" ref="G64:H64" si="28">3600+600+2000+1100</f>
        <v>7300</v>
      </c>
      <c r="H64" s="79">
        <f t="shared" si="28"/>
        <v>7300</v>
      </c>
    </row>
    <row r="65" spans="1:8" x14ac:dyDescent="0.25">
      <c r="A65" s="74"/>
      <c r="B65" s="75">
        <v>3223</v>
      </c>
      <c r="C65" s="76" t="s">
        <v>111</v>
      </c>
      <c r="D65" s="153">
        <f>8420.43+2501.43+145.93</f>
        <v>11067.79</v>
      </c>
      <c r="E65" s="79">
        <v>13401.39</v>
      </c>
      <c r="F65" s="79">
        <f>7650+1500+8500</f>
        <v>17650</v>
      </c>
      <c r="G65" s="79">
        <f t="shared" ref="G65:H65" si="29">7650+1500+8500</f>
        <v>17650</v>
      </c>
      <c r="H65" s="79">
        <f t="shared" si="29"/>
        <v>17650</v>
      </c>
    </row>
    <row r="66" spans="1:8" x14ac:dyDescent="0.25">
      <c r="A66" s="74"/>
      <c r="B66" s="75">
        <v>3224</v>
      </c>
      <c r="C66" s="76" t="s">
        <v>112</v>
      </c>
      <c r="D66" s="153">
        <v>694.12</v>
      </c>
      <c r="E66" s="79">
        <v>947.00000000000011</v>
      </c>
      <c r="F66" s="79">
        <f>747</f>
        <v>747</v>
      </c>
      <c r="G66" s="79">
        <f>747</f>
        <v>747</v>
      </c>
      <c r="H66" s="79">
        <f>747</f>
        <v>747</v>
      </c>
    </row>
    <row r="67" spans="1:8" x14ac:dyDescent="0.25">
      <c r="A67" s="74"/>
      <c r="B67" s="75">
        <v>3225</v>
      </c>
      <c r="C67" s="76" t="s">
        <v>113</v>
      </c>
      <c r="D67" s="153">
        <f>597.02+282.79+15.93</f>
        <v>895.7399999999999</v>
      </c>
      <c r="E67" s="79">
        <v>2858.3600000000006</v>
      </c>
      <c r="F67" s="79">
        <f>200+100+1000+100+1000</f>
        <v>2400</v>
      </c>
      <c r="G67" s="79">
        <f t="shared" ref="G67:H67" si="30">200+100+1000+100+1000</f>
        <v>2400</v>
      </c>
      <c r="H67" s="79">
        <f t="shared" si="30"/>
        <v>2400</v>
      </c>
    </row>
    <row r="68" spans="1:8" x14ac:dyDescent="0.25">
      <c r="A68" s="74"/>
      <c r="B68" s="75">
        <v>3227</v>
      </c>
      <c r="C68" s="76" t="s">
        <v>114</v>
      </c>
      <c r="D68" s="153">
        <v>264.91000000000003</v>
      </c>
      <c r="E68" s="79">
        <v>0</v>
      </c>
      <c r="F68" s="79">
        <v>1500</v>
      </c>
      <c r="G68" s="79">
        <v>1500</v>
      </c>
      <c r="H68" s="79">
        <v>1500</v>
      </c>
    </row>
    <row r="69" spans="1:8" x14ac:dyDescent="0.25">
      <c r="A69" s="74"/>
      <c r="B69" s="75">
        <v>323</v>
      </c>
      <c r="C69" s="76" t="s">
        <v>115</v>
      </c>
      <c r="D69" s="153">
        <f>D70+D71+D72+D73+D74+D75+D76+D77+D78</f>
        <v>40505.649999999994</v>
      </c>
      <c r="E69" s="79">
        <v>117225.97</v>
      </c>
      <c r="F69" s="79">
        <f>F70+F71+F72+F73+F74+F75+F76+F77+F78</f>
        <v>122653</v>
      </c>
      <c r="G69" s="79">
        <f t="shared" ref="G69:H69" si="31">G70+G71+G72+G73+G74+G75+G76+G77+G78</f>
        <v>122653</v>
      </c>
      <c r="H69" s="79">
        <f t="shared" si="31"/>
        <v>112653</v>
      </c>
    </row>
    <row r="70" spans="1:8" x14ac:dyDescent="0.25">
      <c r="A70" s="74"/>
      <c r="B70" s="75">
        <v>3231</v>
      </c>
      <c r="C70" s="76" t="s">
        <v>116</v>
      </c>
      <c r="D70" s="153">
        <f>4042.37+4208.64+3590.98</f>
        <v>11841.99</v>
      </c>
      <c r="E70" s="79">
        <v>27311</v>
      </c>
      <c r="F70" s="79">
        <f>4500+450+6000+25000</f>
        <v>35950</v>
      </c>
      <c r="G70" s="79">
        <f>4500+450+6000+25000</f>
        <v>35950</v>
      </c>
      <c r="H70" s="79">
        <f>4500+450+6000+15000</f>
        <v>25950</v>
      </c>
    </row>
    <row r="71" spans="1:8" x14ac:dyDescent="0.25">
      <c r="A71" s="74"/>
      <c r="B71" s="75">
        <v>3232</v>
      </c>
      <c r="C71" s="76" t="s">
        <v>117</v>
      </c>
      <c r="D71" s="153">
        <f>3918.97+530.89+5857.51+297.31</f>
        <v>10604.679999999998</v>
      </c>
      <c r="E71" s="79">
        <v>38050.089999999997</v>
      </c>
      <c r="F71" s="79">
        <f>3500+100+1000+200+33300</f>
        <v>38100</v>
      </c>
      <c r="G71" s="79">
        <f t="shared" ref="G71:H71" si="32">3500+100+1000+200+33300</f>
        <v>38100</v>
      </c>
      <c r="H71" s="79">
        <f t="shared" si="32"/>
        <v>38100</v>
      </c>
    </row>
    <row r="72" spans="1:8" x14ac:dyDescent="0.25">
      <c r="A72" s="74"/>
      <c r="B72" s="75">
        <v>3233</v>
      </c>
      <c r="C72" s="76" t="s">
        <v>118</v>
      </c>
      <c r="D72" s="153">
        <v>1337.05</v>
      </c>
      <c r="E72" s="79">
        <v>1430</v>
      </c>
      <c r="F72" s="79">
        <v>100</v>
      </c>
      <c r="G72" s="79">
        <v>100</v>
      </c>
      <c r="H72" s="79">
        <v>100</v>
      </c>
    </row>
    <row r="73" spans="1:8" x14ac:dyDescent="0.25">
      <c r="A73" s="74"/>
      <c r="B73" s="75">
        <v>3234</v>
      </c>
      <c r="C73" s="76" t="s">
        <v>119</v>
      </c>
      <c r="D73" s="153">
        <v>3098.16</v>
      </c>
      <c r="E73" s="79">
        <v>3854.46</v>
      </c>
      <c r="F73" s="79">
        <v>3500</v>
      </c>
      <c r="G73" s="79">
        <v>3500</v>
      </c>
      <c r="H73" s="79">
        <v>3500</v>
      </c>
    </row>
    <row r="74" spans="1:8" x14ac:dyDescent="0.25">
      <c r="A74" s="74"/>
      <c r="B74" s="75">
        <v>3235</v>
      </c>
      <c r="C74" s="76" t="s">
        <v>120</v>
      </c>
      <c r="D74" s="153">
        <v>10570.69</v>
      </c>
      <c r="E74" s="79">
        <v>13272.28</v>
      </c>
      <c r="F74" s="79">
        <f>12053+10000</f>
        <v>22053</v>
      </c>
      <c r="G74" s="79">
        <f t="shared" ref="G74:H74" si="33">12053+10000</f>
        <v>22053</v>
      </c>
      <c r="H74" s="79">
        <f t="shared" si="33"/>
        <v>22053</v>
      </c>
    </row>
    <row r="75" spans="1:8" x14ac:dyDescent="0.25">
      <c r="A75" s="74"/>
      <c r="B75" s="75">
        <v>3236</v>
      </c>
      <c r="C75" s="76" t="s">
        <v>121</v>
      </c>
      <c r="D75" s="153">
        <v>0</v>
      </c>
      <c r="E75" s="79">
        <v>4300</v>
      </c>
      <c r="F75" s="79">
        <v>3300</v>
      </c>
      <c r="G75" s="79">
        <v>3300</v>
      </c>
      <c r="H75" s="79">
        <v>3300</v>
      </c>
    </row>
    <row r="76" spans="1:8" x14ac:dyDescent="0.25">
      <c r="A76" s="74"/>
      <c r="B76" s="75">
        <v>3237</v>
      </c>
      <c r="C76" s="76" t="s">
        <v>122</v>
      </c>
      <c r="D76" s="153">
        <f>1014.13+299.57</f>
        <v>1313.7</v>
      </c>
      <c r="E76" s="79">
        <v>16745.61</v>
      </c>
      <c r="F76" s="79">
        <f>100+15850</f>
        <v>15950</v>
      </c>
      <c r="G76" s="79">
        <f t="shared" ref="G76:H76" si="34">100+15850</f>
        <v>15950</v>
      </c>
      <c r="H76" s="79">
        <f t="shared" si="34"/>
        <v>15950</v>
      </c>
    </row>
    <row r="77" spans="1:8" x14ac:dyDescent="0.25">
      <c r="A77" s="74"/>
      <c r="B77" s="75">
        <v>3238</v>
      </c>
      <c r="C77" s="76" t="s">
        <v>123</v>
      </c>
      <c r="D77" s="153">
        <v>1204.46</v>
      </c>
      <c r="E77" s="79">
        <v>1427.23</v>
      </c>
      <c r="F77" s="79">
        <v>1450</v>
      </c>
      <c r="G77" s="79">
        <v>1450</v>
      </c>
      <c r="H77" s="79">
        <v>1450</v>
      </c>
    </row>
    <row r="78" spans="1:8" x14ac:dyDescent="0.25">
      <c r="A78" s="74"/>
      <c r="B78" s="75">
        <v>3239</v>
      </c>
      <c r="C78" s="76" t="s">
        <v>124</v>
      </c>
      <c r="D78" s="153">
        <f>345.79+189.13</f>
        <v>534.92000000000007</v>
      </c>
      <c r="E78" s="79">
        <v>10835.300000000001</v>
      </c>
      <c r="F78" s="79">
        <f>200+2050</f>
        <v>2250</v>
      </c>
      <c r="G78" s="79">
        <f t="shared" ref="G78:H78" si="35">200+2050</f>
        <v>2250</v>
      </c>
      <c r="H78" s="79">
        <f t="shared" si="35"/>
        <v>2250</v>
      </c>
    </row>
    <row r="79" spans="1:8" x14ac:dyDescent="0.25">
      <c r="A79" s="74"/>
      <c r="B79" s="75">
        <v>324</v>
      </c>
      <c r="C79" s="76" t="s">
        <v>125</v>
      </c>
      <c r="D79" s="153">
        <f>D80</f>
        <v>10633.78</v>
      </c>
      <c r="E79" s="79">
        <v>11000</v>
      </c>
      <c r="F79" s="79">
        <f>F80</f>
        <v>15000</v>
      </c>
      <c r="G79" s="79">
        <f t="shared" ref="G79:H79" si="36">G80</f>
        <v>10000</v>
      </c>
      <c r="H79" s="79">
        <f t="shared" si="36"/>
        <v>5000</v>
      </c>
    </row>
    <row r="80" spans="1:8" x14ac:dyDescent="0.25">
      <c r="A80" s="74"/>
      <c r="B80" s="75">
        <v>3241</v>
      </c>
      <c r="C80" s="76" t="s">
        <v>126</v>
      </c>
      <c r="D80" s="153">
        <v>10633.78</v>
      </c>
      <c r="E80" s="79">
        <v>11000</v>
      </c>
      <c r="F80" s="79">
        <v>15000</v>
      </c>
      <c r="G80" s="79">
        <v>10000</v>
      </c>
      <c r="H80" s="79">
        <v>5000</v>
      </c>
    </row>
    <row r="81" spans="1:8" x14ac:dyDescent="0.25">
      <c r="A81" s="74"/>
      <c r="B81" s="75">
        <v>329</v>
      </c>
      <c r="C81" s="76" t="s">
        <v>127</v>
      </c>
      <c r="D81" s="153">
        <f>D82+D83+D84+D85+D86+D87+D88</f>
        <v>18053.629999999997</v>
      </c>
      <c r="E81" s="79">
        <v>21810.309999999998</v>
      </c>
      <c r="F81" s="79">
        <f>F82+F83+F84+F85+F86+F87+F88</f>
        <v>28443.27</v>
      </c>
      <c r="G81" s="79">
        <f t="shared" ref="G81:H81" si="37">G82+G83+G84+G85+G86+G87+G88</f>
        <v>28443.27</v>
      </c>
      <c r="H81" s="79">
        <f t="shared" si="37"/>
        <v>24443.27</v>
      </c>
    </row>
    <row r="82" spans="1:8" x14ac:dyDescent="0.25">
      <c r="A82" s="74"/>
      <c r="B82" s="75">
        <v>3291</v>
      </c>
      <c r="C82" s="76" t="s">
        <v>128</v>
      </c>
      <c r="D82" s="153">
        <v>1274.1400000000001</v>
      </c>
      <c r="E82" s="79">
        <v>2287.75</v>
      </c>
      <c r="F82" s="79">
        <v>1400</v>
      </c>
      <c r="G82" s="79">
        <v>1400</v>
      </c>
      <c r="H82" s="79">
        <v>1400</v>
      </c>
    </row>
    <row r="83" spans="1:8" x14ac:dyDescent="0.25">
      <c r="A83" s="74"/>
      <c r="B83" s="75">
        <v>3292</v>
      </c>
      <c r="C83" s="76" t="s">
        <v>129</v>
      </c>
      <c r="D83" s="153">
        <f>2425.45+347.38</f>
        <v>2772.83</v>
      </c>
      <c r="E83" s="79">
        <v>3290</v>
      </c>
      <c r="F83" s="79">
        <f>3300+2000</f>
        <v>5300</v>
      </c>
      <c r="G83" s="79">
        <f t="shared" ref="G83" si="38">3300+2000</f>
        <v>5300</v>
      </c>
      <c r="H83" s="79">
        <f>3300+1000</f>
        <v>4300</v>
      </c>
    </row>
    <row r="84" spans="1:8" x14ac:dyDescent="0.25">
      <c r="A84" s="74"/>
      <c r="B84" s="75">
        <v>3293</v>
      </c>
      <c r="C84" s="76" t="s">
        <v>130</v>
      </c>
      <c r="D84" s="153">
        <f>96.85+143.34</f>
        <v>240.19</v>
      </c>
      <c r="E84" s="79">
        <v>1191.69</v>
      </c>
      <c r="F84" s="79">
        <f>150+100+1000</f>
        <v>1250</v>
      </c>
      <c r="G84" s="79">
        <f t="shared" ref="G84" si="39">150+100+1000</f>
        <v>1250</v>
      </c>
      <c r="H84" s="79">
        <f>150+100+500</f>
        <v>750</v>
      </c>
    </row>
    <row r="85" spans="1:8" x14ac:dyDescent="0.25">
      <c r="A85" s="74"/>
      <c r="B85" s="75">
        <v>3294</v>
      </c>
      <c r="C85" s="76" t="s">
        <v>131</v>
      </c>
      <c r="D85" s="153">
        <v>0</v>
      </c>
      <c r="E85" s="79">
        <v>13.27</v>
      </c>
      <c r="F85" s="79">
        <v>13.27</v>
      </c>
      <c r="G85" s="79">
        <v>13.27</v>
      </c>
      <c r="H85" s="79">
        <v>13.27</v>
      </c>
    </row>
    <row r="86" spans="1:8" x14ac:dyDescent="0.25">
      <c r="A86" s="74"/>
      <c r="B86" s="75">
        <v>3295</v>
      </c>
      <c r="C86" s="76" t="s">
        <v>132</v>
      </c>
      <c r="D86" s="79">
        <f>182.33+84.28+2963.04</f>
        <v>3229.65</v>
      </c>
      <c r="E86" s="79">
        <v>3413.27</v>
      </c>
      <c r="F86" s="79">
        <f>10+3500</f>
        <v>3510</v>
      </c>
      <c r="G86" s="79">
        <f t="shared" ref="G86:H86" si="40">10+3500</f>
        <v>3510</v>
      </c>
      <c r="H86" s="79">
        <f t="shared" si="40"/>
        <v>3510</v>
      </c>
    </row>
    <row r="87" spans="1:8" x14ac:dyDescent="0.25">
      <c r="A87" s="74"/>
      <c r="B87" s="75">
        <v>3296</v>
      </c>
      <c r="C87" s="76" t="s">
        <v>133</v>
      </c>
      <c r="D87" s="79">
        <v>0</v>
      </c>
      <c r="E87" s="79">
        <v>0</v>
      </c>
      <c r="F87" s="79">
        <v>0</v>
      </c>
      <c r="G87" s="79">
        <v>0</v>
      </c>
      <c r="H87" s="79">
        <v>0</v>
      </c>
    </row>
    <row r="88" spans="1:8" x14ac:dyDescent="0.25">
      <c r="A88" s="74"/>
      <c r="B88" s="75">
        <v>3299</v>
      </c>
      <c r="C88" s="76" t="s">
        <v>134</v>
      </c>
      <c r="D88" s="79">
        <f>157.59+520.91+3327.36+802.29+630.53+2159.31-464.93+3403.76</f>
        <v>10536.82</v>
      </c>
      <c r="E88" s="79">
        <v>11614.33</v>
      </c>
      <c r="F88" s="79">
        <f>300+200+4000+6570+400+500+5000</f>
        <v>16970</v>
      </c>
      <c r="G88" s="79">
        <f t="shared" ref="G88" si="41">300+200+4000+6570+400+500+5000</f>
        <v>16970</v>
      </c>
      <c r="H88" s="79">
        <f>300+200+4000+6570+400+500+2500</f>
        <v>14470</v>
      </c>
    </row>
    <row r="89" spans="1:8" x14ac:dyDescent="0.25">
      <c r="A89" s="74"/>
      <c r="B89" s="75">
        <v>34</v>
      </c>
      <c r="C89" s="76" t="s">
        <v>135</v>
      </c>
      <c r="D89" s="79">
        <f>D90</f>
        <v>1251.78</v>
      </c>
      <c r="E89" s="79">
        <v>1193.6100000000001</v>
      </c>
      <c r="F89" s="79">
        <f>F90</f>
        <v>1200</v>
      </c>
      <c r="G89" s="79">
        <f t="shared" ref="G89:H89" si="42">G90</f>
        <v>1200</v>
      </c>
      <c r="H89" s="79">
        <f t="shared" si="42"/>
        <v>1200</v>
      </c>
    </row>
    <row r="90" spans="1:8" x14ac:dyDescent="0.25">
      <c r="A90" s="74"/>
      <c r="B90" s="75">
        <v>343</v>
      </c>
      <c r="C90" s="76" t="s">
        <v>136</v>
      </c>
      <c r="D90" s="79">
        <f>D91+D92</f>
        <v>1251.78</v>
      </c>
      <c r="E90" s="79">
        <v>1193.6100000000001</v>
      </c>
      <c r="F90" s="79">
        <f>F91+F92</f>
        <v>1200</v>
      </c>
      <c r="G90" s="79">
        <f t="shared" ref="G90:H90" si="43">G91+G92</f>
        <v>1200</v>
      </c>
      <c r="H90" s="79">
        <f t="shared" si="43"/>
        <v>1200</v>
      </c>
    </row>
    <row r="91" spans="1:8" x14ac:dyDescent="0.25">
      <c r="A91" s="74"/>
      <c r="B91" s="75">
        <v>3431</v>
      </c>
      <c r="C91" s="76" t="s">
        <v>137</v>
      </c>
      <c r="D91" s="79">
        <f>853.42+398.36</f>
        <v>1251.78</v>
      </c>
      <c r="E91" s="79">
        <v>1193.6100000000001</v>
      </c>
      <c r="F91" s="79">
        <f>1000+200</f>
        <v>1200</v>
      </c>
      <c r="G91" s="79">
        <f t="shared" ref="G91:H91" si="44">1000+200</f>
        <v>1200</v>
      </c>
      <c r="H91" s="79">
        <f t="shared" si="44"/>
        <v>1200</v>
      </c>
    </row>
    <row r="92" spans="1:8" x14ac:dyDescent="0.25">
      <c r="A92" s="74"/>
      <c r="B92" s="75">
        <v>3433</v>
      </c>
      <c r="C92" s="76" t="s">
        <v>138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</row>
    <row r="93" spans="1:8" x14ac:dyDescent="0.25">
      <c r="A93" s="74"/>
      <c r="B93" s="75">
        <v>38</v>
      </c>
      <c r="C93" s="76" t="s">
        <v>139</v>
      </c>
      <c r="D93" s="79">
        <f>D94</f>
        <v>0</v>
      </c>
      <c r="E93" s="79">
        <v>536.53</v>
      </c>
      <c r="F93" s="79">
        <v>0</v>
      </c>
      <c r="G93" s="79">
        <v>0</v>
      </c>
      <c r="H93" s="79">
        <v>0</v>
      </c>
    </row>
    <row r="94" spans="1:8" x14ac:dyDescent="0.25">
      <c r="A94" s="74"/>
      <c r="B94" s="75">
        <v>381</v>
      </c>
      <c r="C94" s="76" t="s">
        <v>88</v>
      </c>
      <c r="D94" s="79">
        <f>D95</f>
        <v>0</v>
      </c>
      <c r="E94" s="79">
        <v>536.53</v>
      </c>
      <c r="F94" s="79">
        <v>0</v>
      </c>
      <c r="G94" s="79">
        <v>0</v>
      </c>
      <c r="H94" s="79">
        <v>0</v>
      </c>
    </row>
    <row r="95" spans="1:8" x14ac:dyDescent="0.25">
      <c r="A95" s="74"/>
      <c r="B95" s="75">
        <v>3812</v>
      </c>
      <c r="C95" s="76" t="s">
        <v>140</v>
      </c>
      <c r="D95" s="79">
        <v>0</v>
      </c>
      <c r="E95" s="79">
        <v>536.53</v>
      </c>
      <c r="F95" s="79">
        <v>0</v>
      </c>
      <c r="G95" s="79">
        <v>0</v>
      </c>
      <c r="H95" s="79">
        <v>0</v>
      </c>
    </row>
    <row r="96" spans="1:8" x14ac:dyDescent="0.25">
      <c r="A96" s="65">
        <v>4</v>
      </c>
      <c r="B96" s="65"/>
      <c r="C96" s="22" t="s">
        <v>12</v>
      </c>
      <c r="D96" s="142">
        <f>D97+D106</f>
        <v>12167.08</v>
      </c>
      <c r="E96" s="64">
        <v>98452.29</v>
      </c>
      <c r="F96" s="64">
        <f>F97+F106</f>
        <v>42650</v>
      </c>
      <c r="G96" s="64">
        <f t="shared" ref="G96:H96" si="45">G97+G106</f>
        <v>42650</v>
      </c>
      <c r="H96" s="64">
        <f t="shared" si="45"/>
        <v>37650</v>
      </c>
    </row>
    <row r="97" spans="1:8" x14ac:dyDescent="0.25">
      <c r="A97" s="13"/>
      <c r="B97" s="56">
        <v>42</v>
      </c>
      <c r="C97" s="73" t="s">
        <v>29</v>
      </c>
      <c r="D97" s="77">
        <f>D98+D100+D104</f>
        <v>12167.08</v>
      </c>
      <c r="E97" s="58">
        <v>30952.289999999997</v>
      </c>
      <c r="F97" s="58">
        <f>F98+F100+F104</f>
        <v>42650</v>
      </c>
      <c r="G97" s="58">
        <f t="shared" ref="G97:H97" si="46">G98+G100+G104</f>
        <v>42650</v>
      </c>
      <c r="H97" s="58">
        <f t="shared" si="46"/>
        <v>37650</v>
      </c>
    </row>
    <row r="98" spans="1:8" x14ac:dyDescent="0.25">
      <c r="A98" s="74"/>
      <c r="B98" s="75">
        <v>421</v>
      </c>
      <c r="C98" s="76" t="s">
        <v>141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</row>
    <row r="99" spans="1:8" x14ac:dyDescent="0.25">
      <c r="A99" s="74"/>
      <c r="B99" s="75">
        <v>4212</v>
      </c>
      <c r="C99" s="76" t="s">
        <v>142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</row>
    <row r="100" spans="1:8" x14ac:dyDescent="0.25">
      <c r="A100" s="74"/>
      <c r="B100" s="75">
        <v>422</v>
      </c>
      <c r="C100" s="76" t="s">
        <v>143</v>
      </c>
      <c r="D100" s="79">
        <f>D101+D102+D103</f>
        <v>11702.15</v>
      </c>
      <c r="E100" s="79">
        <v>30002.289999999997</v>
      </c>
      <c r="F100" s="79">
        <f>F101+F102+F103</f>
        <v>42100</v>
      </c>
      <c r="G100" s="79">
        <f t="shared" ref="G100:H100" si="47">G101+G102+G103</f>
        <v>42100</v>
      </c>
      <c r="H100" s="79">
        <f t="shared" si="47"/>
        <v>37100</v>
      </c>
    </row>
    <row r="101" spans="1:8" x14ac:dyDescent="0.25">
      <c r="A101" s="74"/>
      <c r="B101" s="75">
        <v>4221</v>
      </c>
      <c r="C101" s="76" t="s">
        <v>144</v>
      </c>
      <c r="D101" s="79">
        <v>0</v>
      </c>
      <c r="E101" s="79">
        <v>3390</v>
      </c>
      <c r="F101" s="79">
        <f>6000+1000+13300</f>
        <v>20300</v>
      </c>
      <c r="G101" s="79">
        <f t="shared" ref="G101:H101" si="48">6000+1000+13300</f>
        <v>20300</v>
      </c>
      <c r="H101" s="79">
        <f t="shared" si="48"/>
        <v>20300</v>
      </c>
    </row>
    <row r="102" spans="1:8" x14ac:dyDescent="0.25">
      <c r="A102" s="74"/>
      <c r="B102" s="75">
        <v>4226</v>
      </c>
      <c r="C102" s="76" t="s">
        <v>145</v>
      </c>
      <c r="D102" s="79">
        <v>0</v>
      </c>
      <c r="E102" s="79">
        <v>0</v>
      </c>
      <c r="F102" s="79">
        <v>0</v>
      </c>
      <c r="G102" s="79">
        <v>0</v>
      </c>
      <c r="H102" s="79">
        <v>0</v>
      </c>
    </row>
    <row r="103" spans="1:8" x14ac:dyDescent="0.25">
      <c r="A103" s="74"/>
      <c r="B103" s="75">
        <v>4227</v>
      </c>
      <c r="C103" s="76" t="s">
        <v>95</v>
      </c>
      <c r="D103" s="79">
        <f>1565.62+2654.46+1385.33+5552.71+544.03</f>
        <v>11702.15</v>
      </c>
      <c r="E103" s="79">
        <v>26612.289999999997</v>
      </c>
      <c r="F103" s="79">
        <f>500+1000+6000+4300+10000</f>
        <v>21800</v>
      </c>
      <c r="G103" s="79">
        <f t="shared" ref="G103" si="49">500+1000+6000+4300+10000</f>
        <v>21800</v>
      </c>
      <c r="H103" s="79">
        <f>500+1000+6000+4300+5000</f>
        <v>16800</v>
      </c>
    </row>
    <row r="104" spans="1:8" x14ac:dyDescent="0.25">
      <c r="A104" s="74"/>
      <c r="B104" s="75">
        <v>424</v>
      </c>
      <c r="C104" s="76" t="s">
        <v>146</v>
      </c>
      <c r="D104" s="79">
        <v>464.93</v>
      </c>
      <c r="E104" s="79">
        <v>950</v>
      </c>
      <c r="F104" s="79">
        <v>550</v>
      </c>
      <c r="G104" s="79">
        <v>550</v>
      </c>
      <c r="H104" s="79">
        <v>550</v>
      </c>
    </row>
    <row r="105" spans="1:8" x14ac:dyDescent="0.25">
      <c r="A105" s="74"/>
      <c r="B105" s="75">
        <v>4241</v>
      </c>
      <c r="C105" s="76" t="s">
        <v>147</v>
      </c>
      <c r="D105" s="79">
        <v>464.93</v>
      </c>
      <c r="E105" s="79">
        <v>950</v>
      </c>
      <c r="F105" s="79">
        <v>550</v>
      </c>
      <c r="G105" s="79">
        <v>550</v>
      </c>
      <c r="H105" s="79">
        <v>550</v>
      </c>
    </row>
    <row r="106" spans="1:8" x14ac:dyDescent="0.25">
      <c r="A106" s="74"/>
      <c r="B106" s="75">
        <v>45</v>
      </c>
      <c r="C106" s="76" t="s">
        <v>148</v>
      </c>
      <c r="D106" s="79">
        <v>0</v>
      </c>
      <c r="E106" s="79">
        <v>67500</v>
      </c>
      <c r="F106" s="79">
        <v>0</v>
      </c>
      <c r="G106" s="79">
        <v>0</v>
      </c>
      <c r="H106" s="79">
        <v>0</v>
      </c>
    </row>
    <row r="107" spans="1:8" x14ac:dyDescent="0.25">
      <c r="A107" s="74"/>
      <c r="B107" s="75">
        <v>451</v>
      </c>
      <c r="C107" s="76" t="s">
        <v>149</v>
      </c>
      <c r="D107" s="79">
        <v>0</v>
      </c>
      <c r="E107" s="79">
        <v>67500</v>
      </c>
      <c r="F107" s="79">
        <v>0</v>
      </c>
      <c r="G107" s="79">
        <v>0</v>
      </c>
      <c r="H107" s="79">
        <v>0</v>
      </c>
    </row>
    <row r="108" spans="1:8" x14ac:dyDescent="0.25">
      <c r="A108" s="74"/>
      <c r="B108" s="75">
        <v>4511</v>
      </c>
      <c r="C108" s="76" t="s">
        <v>149</v>
      </c>
      <c r="D108" s="79">
        <v>0</v>
      </c>
      <c r="E108" s="79">
        <v>67500</v>
      </c>
      <c r="F108" s="79">
        <v>0</v>
      </c>
      <c r="G108" s="79">
        <v>0</v>
      </c>
      <c r="H108" s="79">
        <v>0</v>
      </c>
    </row>
    <row r="109" spans="1:8" x14ac:dyDescent="0.25">
      <c r="A109" s="74"/>
      <c r="B109" s="75">
        <v>454</v>
      </c>
      <c r="C109" s="76" t="s">
        <v>150</v>
      </c>
      <c r="D109" s="79">
        <v>0</v>
      </c>
      <c r="E109" s="79">
        <v>0</v>
      </c>
      <c r="F109" s="79">
        <v>0</v>
      </c>
      <c r="G109" s="79">
        <v>0</v>
      </c>
      <c r="H109" s="79">
        <v>0</v>
      </c>
    </row>
    <row r="110" spans="1:8" x14ac:dyDescent="0.25">
      <c r="A110" s="74"/>
      <c r="B110" s="75">
        <v>4541</v>
      </c>
      <c r="C110" s="76" t="s">
        <v>150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</row>
  </sheetData>
  <mergeCells count="5">
    <mergeCell ref="A42:H42"/>
    <mergeCell ref="A3:H3"/>
    <mergeCell ref="A5:H5"/>
    <mergeCell ref="A7:H7"/>
    <mergeCell ref="A1:J1"/>
  </mergeCells>
  <pageMargins left="0.7" right="0.7" top="0.75" bottom="0.75" header="0.3" footer="0.3"/>
  <pageSetup paperSize="9" scale="67" orientation="landscape" r:id="rId1"/>
  <rowBreaks count="2" manualBreakCount="2">
    <brk id="41" max="16383" man="1"/>
    <brk id="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1"/>
  <sheetViews>
    <sheetView zoomScaleNormal="100" workbookViewId="0">
      <selection activeCell="B57" sqref="B57"/>
    </sheetView>
  </sheetViews>
  <sheetFormatPr defaultRowHeight="15" x14ac:dyDescent="0.25"/>
  <cols>
    <col min="1" max="1" width="3.7109375" customWidth="1"/>
    <col min="2" max="2" width="26.28515625" customWidth="1"/>
    <col min="3" max="7" width="25.28515625" customWidth="1"/>
  </cols>
  <sheetData>
    <row r="1" spans="1:11" ht="42" customHeight="1" x14ac:dyDescent="0.25">
      <c r="B1" s="261" t="s">
        <v>72</v>
      </c>
      <c r="C1" s="261"/>
      <c r="D1" s="261"/>
      <c r="E1" s="261"/>
      <c r="F1" s="261"/>
      <c r="G1" s="261"/>
      <c r="H1" s="55"/>
      <c r="I1" s="55"/>
      <c r="J1" s="55"/>
      <c r="K1" s="55"/>
    </row>
    <row r="2" spans="1:11" ht="18" customHeight="1" x14ac:dyDescent="0.25">
      <c r="B2" s="4"/>
      <c r="C2" s="4"/>
      <c r="D2" s="4"/>
      <c r="E2" s="4"/>
      <c r="F2" s="4"/>
      <c r="G2" s="4"/>
    </row>
    <row r="3" spans="1:11" ht="15.75" customHeight="1" x14ac:dyDescent="0.25">
      <c r="B3" s="261" t="s">
        <v>18</v>
      </c>
      <c r="C3" s="261"/>
      <c r="D3" s="261"/>
      <c r="E3" s="261"/>
      <c r="F3" s="261"/>
      <c r="G3" s="261"/>
    </row>
    <row r="4" spans="1:11" ht="18" x14ac:dyDescent="0.25">
      <c r="C4" s="4"/>
      <c r="D4" s="4"/>
      <c r="E4" s="4"/>
      <c r="F4" s="5"/>
      <c r="G4" s="5"/>
    </row>
    <row r="5" spans="1:11" ht="18" customHeight="1" x14ac:dyDescent="0.25">
      <c r="B5" s="261" t="s">
        <v>4</v>
      </c>
      <c r="C5" s="261"/>
      <c r="D5" s="261"/>
      <c r="E5" s="261"/>
      <c r="F5" s="261"/>
      <c r="G5" s="261"/>
    </row>
    <row r="6" spans="1:11" ht="18" x14ac:dyDescent="0.25">
      <c r="B6" s="4"/>
      <c r="C6" s="4"/>
      <c r="D6" s="4"/>
      <c r="E6" s="4"/>
      <c r="F6" s="5"/>
      <c r="G6" s="5"/>
    </row>
    <row r="7" spans="1:11" ht="15.75" customHeight="1" x14ac:dyDescent="0.25">
      <c r="B7" s="261" t="s">
        <v>49</v>
      </c>
      <c r="C7" s="261"/>
      <c r="D7" s="261"/>
      <c r="E7" s="261"/>
      <c r="F7" s="261"/>
      <c r="G7" s="261"/>
    </row>
    <row r="8" spans="1:11" ht="18" x14ac:dyDescent="0.25">
      <c r="B8" s="4"/>
      <c r="C8" s="4"/>
      <c r="D8" s="4"/>
      <c r="E8" s="4"/>
      <c r="F8" s="5"/>
      <c r="G8" s="5"/>
    </row>
    <row r="9" spans="1:11" ht="25.5" x14ac:dyDescent="0.25">
      <c r="A9" s="280" t="s">
        <v>51</v>
      </c>
      <c r="B9" s="280"/>
      <c r="C9" s="17" t="s">
        <v>33</v>
      </c>
      <c r="D9" s="18" t="s">
        <v>34</v>
      </c>
      <c r="E9" s="18" t="s">
        <v>31</v>
      </c>
      <c r="F9" s="18" t="s">
        <v>26</v>
      </c>
      <c r="G9" s="18" t="s">
        <v>32</v>
      </c>
    </row>
    <row r="10" spans="1:11" x14ac:dyDescent="0.25">
      <c r="A10" s="105">
        <v>11</v>
      </c>
      <c r="B10" s="105" t="s">
        <v>158</v>
      </c>
      <c r="C10" s="64">
        <f>C11+C14</f>
        <v>103518.17</v>
      </c>
      <c r="D10" s="127">
        <v>163039.97999999998</v>
      </c>
      <c r="E10" s="64">
        <v>174260</v>
      </c>
      <c r="F10" s="64">
        <v>174260</v>
      </c>
      <c r="G10" s="64">
        <v>174260</v>
      </c>
    </row>
    <row r="11" spans="1:11" x14ac:dyDescent="0.25">
      <c r="A11" s="106"/>
      <c r="B11" s="106" t="s">
        <v>179</v>
      </c>
      <c r="C11" s="58">
        <v>100778.42</v>
      </c>
      <c r="D11" s="130">
        <v>161456.82999999999</v>
      </c>
      <c r="E11" s="58">
        <v>174260</v>
      </c>
      <c r="F11" s="58">
        <v>174260</v>
      </c>
      <c r="G11" s="58">
        <v>174260</v>
      </c>
    </row>
    <row r="12" spans="1:11" x14ac:dyDescent="0.25">
      <c r="A12" s="107">
        <v>6</v>
      </c>
      <c r="B12" s="107" t="s">
        <v>7</v>
      </c>
      <c r="C12" s="58">
        <v>100778.42</v>
      </c>
      <c r="D12" s="128">
        <v>161456.82999999999</v>
      </c>
      <c r="E12" s="58">
        <v>174260</v>
      </c>
      <c r="F12" s="58">
        <v>174260</v>
      </c>
      <c r="G12" s="58">
        <v>174260</v>
      </c>
    </row>
    <row r="13" spans="1:11" ht="38.25" x14ac:dyDescent="0.25">
      <c r="A13" s="107">
        <v>67</v>
      </c>
      <c r="B13" s="107" t="s">
        <v>180</v>
      </c>
      <c r="C13" s="58">
        <v>100778.42</v>
      </c>
      <c r="D13" s="128">
        <v>161456.82999999999</v>
      </c>
      <c r="E13" s="58">
        <v>174260</v>
      </c>
      <c r="F13" s="58">
        <v>174260</v>
      </c>
      <c r="G13" s="58">
        <v>174260</v>
      </c>
    </row>
    <row r="14" spans="1:11" x14ac:dyDescent="0.25">
      <c r="A14" s="107">
        <v>9</v>
      </c>
      <c r="B14" s="131" t="s">
        <v>189</v>
      </c>
      <c r="C14" s="79">
        <v>2739.75</v>
      </c>
      <c r="D14" s="79">
        <v>1583.15</v>
      </c>
      <c r="E14" s="79">
        <v>0</v>
      </c>
      <c r="F14" s="79">
        <v>0</v>
      </c>
      <c r="G14" s="79">
        <v>0</v>
      </c>
    </row>
    <row r="15" spans="1:11" x14ac:dyDescent="0.25">
      <c r="A15" s="108">
        <v>21</v>
      </c>
      <c r="B15" s="108" t="s">
        <v>181</v>
      </c>
      <c r="C15" s="142">
        <f>C16+C19</f>
        <v>1825.72</v>
      </c>
      <c r="D15" s="143">
        <v>3500</v>
      </c>
      <c r="E15" s="64">
        <f>E16</f>
        <v>3500</v>
      </c>
      <c r="F15" s="64">
        <f t="shared" ref="F15:G15" si="0">F16</f>
        <v>3500</v>
      </c>
      <c r="G15" s="64">
        <f t="shared" si="0"/>
        <v>3500</v>
      </c>
    </row>
    <row r="16" spans="1:11" x14ac:dyDescent="0.25">
      <c r="A16" s="109"/>
      <c r="B16" s="109" t="s">
        <v>179</v>
      </c>
      <c r="C16" s="77">
        <v>853.5</v>
      </c>
      <c r="D16" s="128">
        <v>2386.4499999999998</v>
      </c>
      <c r="E16" s="58">
        <f>E17+E19</f>
        <v>3500</v>
      </c>
      <c r="F16" s="58">
        <f t="shared" ref="F16:G16" si="1">F17+F19</f>
        <v>3500</v>
      </c>
      <c r="G16" s="58">
        <f t="shared" si="1"/>
        <v>3500</v>
      </c>
    </row>
    <row r="17" spans="1:7" x14ac:dyDescent="0.25">
      <c r="A17" s="110">
        <v>6</v>
      </c>
      <c r="B17" s="110" t="s">
        <v>7</v>
      </c>
      <c r="C17" s="77">
        <v>853.5</v>
      </c>
      <c r="D17" s="128">
        <v>2386.4499999999998</v>
      </c>
      <c r="E17" s="58">
        <v>2600</v>
      </c>
      <c r="F17" s="58">
        <v>2600</v>
      </c>
      <c r="G17" s="78">
        <v>2600</v>
      </c>
    </row>
    <row r="18" spans="1:7" ht="38.25" x14ac:dyDescent="0.25">
      <c r="A18" s="110">
        <v>66</v>
      </c>
      <c r="B18" s="110" t="s">
        <v>84</v>
      </c>
      <c r="C18" s="77">
        <v>853.5</v>
      </c>
      <c r="D18" s="128">
        <v>2386.4499999999998</v>
      </c>
      <c r="E18" s="58">
        <v>2600</v>
      </c>
      <c r="F18" s="58">
        <v>2600</v>
      </c>
      <c r="G18" s="78">
        <v>2600</v>
      </c>
    </row>
    <row r="19" spans="1:7" x14ac:dyDescent="0.25">
      <c r="A19" s="110">
        <v>9</v>
      </c>
      <c r="B19" s="132" t="s">
        <v>189</v>
      </c>
      <c r="C19" s="79">
        <v>972.22</v>
      </c>
      <c r="D19" s="79">
        <v>1113.55</v>
      </c>
      <c r="E19" s="79">
        <v>900</v>
      </c>
      <c r="F19" s="79">
        <v>900</v>
      </c>
      <c r="G19" s="79">
        <v>900</v>
      </c>
    </row>
    <row r="20" spans="1:7" x14ac:dyDescent="0.25">
      <c r="A20" s="111">
        <v>31</v>
      </c>
      <c r="B20" s="111" t="s">
        <v>164</v>
      </c>
      <c r="C20" s="142">
        <f>C21+C29</f>
        <v>12685.300000000001</v>
      </c>
      <c r="D20" s="143">
        <v>41680</v>
      </c>
      <c r="E20" s="64">
        <f>E21</f>
        <v>40000</v>
      </c>
      <c r="F20" s="64">
        <f t="shared" ref="F20:G20" si="2">F21</f>
        <v>40000</v>
      </c>
      <c r="G20" s="64">
        <f t="shared" si="2"/>
        <v>40000</v>
      </c>
    </row>
    <row r="21" spans="1:7" x14ac:dyDescent="0.25">
      <c r="A21" s="112"/>
      <c r="B21" s="112" t="s">
        <v>179</v>
      </c>
      <c r="C21" s="77">
        <f>C22+C27</f>
        <v>3012.1</v>
      </c>
      <c r="D21" s="128">
        <v>35635.19</v>
      </c>
      <c r="E21" s="58">
        <f>E22+E29</f>
        <v>40000</v>
      </c>
      <c r="F21" s="58">
        <f t="shared" ref="F21:G21" si="3">F22+F29</f>
        <v>40000</v>
      </c>
      <c r="G21" s="58">
        <f t="shared" si="3"/>
        <v>40000</v>
      </c>
    </row>
    <row r="22" spans="1:7" ht="15.75" customHeight="1" x14ac:dyDescent="0.25">
      <c r="A22" s="113">
        <v>6</v>
      </c>
      <c r="B22" s="113" t="s">
        <v>7</v>
      </c>
      <c r="C22" s="77">
        <f>C23+C24+C25+C26</f>
        <v>3012.1</v>
      </c>
      <c r="D22" s="128">
        <v>34035.19</v>
      </c>
      <c r="E22" s="58">
        <f>E23+E24+E25+E26</f>
        <v>34065</v>
      </c>
      <c r="F22" s="58">
        <f t="shared" ref="F22:G22" si="4">F23+F24+F25+F26</f>
        <v>34065</v>
      </c>
      <c r="G22" s="58">
        <f t="shared" si="4"/>
        <v>34065</v>
      </c>
    </row>
    <row r="23" spans="1:7" x14ac:dyDescent="0.25">
      <c r="A23" s="113">
        <v>64</v>
      </c>
      <c r="B23" s="113" t="s">
        <v>78</v>
      </c>
      <c r="C23" s="77">
        <v>16.73</v>
      </c>
      <c r="D23" s="128">
        <v>15</v>
      </c>
      <c r="E23" s="58">
        <v>15</v>
      </c>
      <c r="F23" s="58">
        <v>15</v>
      </c>
      <c r="G23" s="78">
        <v>15</v>
      </c>
    </row>
    <row r="24" spans="1:7" ht="51" x14ac:dyDescent="0.25">
      <c r="A24" s="113">
        <v>65</v>
      </c>
      <c r="B24" s="113" t="s">
        <v>81</v>
      </c>
      <c r="C24" s="77">
        <v>315.88</v>
      </c>
      <c r="D24" s="128">
        <v>400</v>
      </c>
      <c r="E24" s="58">
        <v>500</v>
      </c>
      <c r="F24" s="58">
        <v>500</v>
      </c>
      <c r="G24" s="78">
        <v>500</v>
      </c>
    </row>
    <row r="25" spans="1:7" ht="38.25" x14ac:dyDescent="0.25">
      <c r="A25" s="113">
        <v>66</v>
      </c>
      <c r="B25" s="113" t="s">
        <v>84</v>
      </c>
      <c r="C25" s="77">
        <v>2679.49</v>
      </c>
      <c r="D25" s="128">
        <v>33170.19</v>
      </c>
      <c r="E25" s="58">
        <f>33000+500</f>
        <v>33500</v>
      </c>
      <c r="F25" s="58">
        <v>33500</v>
      </c>
      <c r="G25" s="78">
        <v>33500</v>
      </c>
    </row>
    <row r="26" spans="1:7" ht="31.5" customHeight="1" x14ac:dyDescent="0.25">
      <c r="A26" s="113">
        <v>68</v>
      </c>
      <c r="B26" s="113" t="s">
        <v>92</v>
      </c>
      <c r="C26" s="77">
        <v>0</v>
      </c>
      <c r="D26" s="128">
        <v>450</v>
      </c>
      <c r="E26" s="58">
        <v>50</v>
      </c>
      <c r="F26" s="58">
        <v>50</v>
      </c>
      <c r="G26" s="78">
        <v>50</v>
      </c>
    </row>
    <row r="27" spans="1:7" ht="31.5" customHeight="1" x14ac:dyDescent="0.25">
      <c r="A27" s="113">
        <v>7</v>
      </c>
      <c r="B27" s="129" t="s">
        <v>8</v>
      </c>
      <c r="C27" s="77">
        <v>0</v>
      </c>
      <c r="D27" s="128">
        <v>1600</v>
      </c>
      <c r="E27" s="58">
        <v>0</v>
      </c>
      <c r="F27" s="58">
        <v>0</v>
      </c>
      <c r="G27" s="78">
        <v>0</v>
      </c>
    </row>
    <row r="28" spans="1:7" ht="31.5" customHeight="1" x14ac:dyDescent="0.25">
      <c r="A28" s="113">
        <v>72</v>
      </c>
      <c r="B28" s="129" t="s">
        <v>27</v>
      </c>
      <c r="C28" s="77">
        <v>0</v>
      </c>
      <c r="D28" s="128">
        <v>1600</v>
      </c>
      <c r="E28" s="58">
        <v>0</v>
      </c>
      <c r="F28" s="58">
        <v>0</v>
      </c>
      <c r="G28" s="78">
        <v>0</v>
      </c>
    </row>
    <row r="29" spans="1:7" x14ac:dyDescent="0.25">
      <c r="A29" s="113">
        <v>9</v>
      </c>
      <c r="B29" s="133" t="s">
        <v>189</v>
      </c>
      <c r="C29" s="79">
        <v>9673.2000000000007</v>
      </c>
      <c r="D29" s="79">
        <v>6044.8099999999995</v>
      </c>
      <c r="E29" s="79">
        <v>5935</v>
      </c>
      <c r="F29" s="79">
        <v>5935</v>
      </c>
      <c r="G29" s="79">
        <v>5935</v>
      </c>
    </row>
    <row r="30" spans="1:7" ht="25.5" x14ac:dyDescent="0.25">
      <c r="A30" s="114">
        <v>43</v>
      </c>
      <c r="B30" s="115" t="s">
        <v>182</v>
      </c>
      <c r="C30" s="142">
        <f>C31+C34</f>
        <v>7812.2</v>
      </c>
      <c r="D30" s="143">
        <v>12400</v>
      </c>
      <c r="E30" s="64">
        <v>12700</v>
      </c>
      <c r="F30" s="64">
        <v>12700</v>
      </c>
      <c r="G30" s="64">
        <v>12700</v>
      </c>
    </row>
    <row r="31" spans="1:7" x14ac:dyDescent="0.25">
      <c r="A31" s="116"/>
      <c r="B31" s="116" t="s">
        <v>179</v>
      </c>
      <c r="C31" s="77">
        <v>7655.98</v>
      </c>
      <c r="D31" s="128">
        <v>12400</v>
      </c>
      <c r="E31" s="58">
        <v>12700</v>
      </c>
      <c r="F31" s="58">
        <v>12700</v>
      </c>
      <c r="G31" s="58">
        <v>12700</v>
      </c>
    </row>
    <row r="32" spans="1:7" x14ac:dyDescent="0.25">
      <c r="A32" s="117">
        <v>6</v>
      </c>
      <c r="B32" s="117" t="s">
        <v>7</v>
      </c>
      <c r="C32" s="77">
        <v>7655.98</v>
      </c>
      <c r="D32" s="128">
        <v>12400</v>
      </c>
      <c r="E32" s="58">
        <v>12700</v>
      </c>
      <c r="F32" s="58">
        <v>12700</v>
      </c>
      <c r="G32" s="58">
        <v>12700</v>
      </c>
    </row>
    <row r="33" spans="1:7" ht="51" x14ac:dyDescent="0.25">
      <c r="A33" s="117">
        <v>65</v>
      </c>
      <c r="B33" s="117" t="s">
        <v>81</v>
      </c>
      <c r="C33" s="77">
        <v>7655.98</v>
      </c>
      <c r="D33" s="128">
        <v>12400</v>
      </c>
      <c r="E33" s="58">
        <v>12700</v>
      </c>
      <c r="F33" s="58">
        <v>12700</v>
      </c>
      <c r="G33" s="58">
        <v>12700</v>
      </c>
    </row>
    <row r="34" spans="1:7" x14ac:dyDescent="0.25">
      <c r="A34" s="117">
        <v>9</v>
      </c>
      <c r="B34" s="134" t="s">
        <v>189</v>
      </c>
      <c r="C34" s="79">
        <v>156.22</v>
      </c>
      <c r="D34" s="79">
        <v>0</v>
      </c>
      <c r="E34" s="79">
        <v>0</v>
      </c>
      <c r="F34" s="79">
        <v>0</v>
      </c>
      <c r="G34" s="79">
        <v>0</v>
      </c>
    </row>
    <row r="35" spans="1:7" x14ac:dyDescent="0.25">
      <c r="A35" s="118">
        <v>52</v>
      </c>
      <c r="B35" s="118" t="s">
        <v>183</v>
      </c>
      <c r="C35" s="142">
        <f>C36+C39</f>
        <v>1008740.71</v>
      </c>
      <c r="D35" s="143">
        <v>1200000</v>
      </c>
      <c r="E35" s="64">
        <f>E36</f>
        <v>1300000</v>
      </c>
      <c r="F35" s="64">
        <f t="shared" ref="F35:G35" si="5">F36</f>
        <v>1400000</v>
      </c>
      <c r="G35" s="64">
        <f t="shared" si="5"/>
        <v>1500000</v>
      </c>
    </row>
    <row r="36" spans="1:7" x14ac:dyDescent="0.25">
      <c r="A36" s="119"/>
      <c r="B36" s="119" t="s">
        <v>179</v>
      </c>
      <c r="C36" s="77">
        <v>1008740.71</v>
      </c>
      <c r="D36" s="128">
        <v>1199639.18</v>
      </c>
      <c r="E36" s="58">
        <f>1299700+E39</f>
        <v>1300000</v>
      </c>
      <c r="F36" s="58">
        <f>F37+F39</f>
        <v>1400000</v>
      </c>
      <c r="G36" s="58">
        <f>G37+G39</f>
        <v>1500000</v>
      </c>
    </row>
    <row r="37" spans="1:7" x14ac:dyDescent="0.25">
      <c r="A37" s="120">
        <v>6</v>
      </c>
      <c r="B37" s="120" t="s">
        <v>7</v>
      </c>
      <c r="C37" s="77">
        <v>1008740.71</v>
      </c>
      <c r="D37" s="128">
        <v>1199639.18</v>
      </c>
      <c r="E37" s="58">
        <v>1299700</v>
      </c>
      <c r="F37" s="58">
        <v>1399800</v>
      </c>
      <c r="G37" s="78">
        <v>1499900</v>
      </c>
    </row>
    <row r="38" spans="1:7" ht="38.25" x14ac:dyDescent="0.25">
      <c r="A38" s="120">
        <v>63</v>
      </c>
      <c r="B38" s="120" t="s">
        <v>184</v>
      </c>
      <c r="C38" s="77">
        <v>1008740.71</v>
      </c>
      <c r="D38" s="128">
        <v>1199639.18</v>
      </c>
      <c r="E38" s="58">
        <v>1299700</v>
      </c>
      <c r="F38" s="58">
        <v>1399800</v>
      </c>
      <c r="G38" s="78">
        <v>1499900</v>
      </c>
    </row>
    <row r="39" spans="1:7" x14ac:dyDescent="0.25">
      <c r="A39" s="120">
        <v>9</v>
      </c>
      <c r="B39" s="135" t="s">
        <v>189</v>
      </c>
      <c r="C39" s="79">
        <v>0</v>
      </c>
      <c r="D39" s="79">
        <v>360.82</v>
      </c>
      <c r="E39" s="79">
        <v>300</v>
      </c>
      <c r="F39" s="79">
        <v>200</v>
      </c>
      <c r="G39" s="79">
        <v>100</v>
      </c>
    </row>
    <row r="40" spans="1:7" x14ac:dyDescent="0.25">
      <c r="A40" s="121">
        <v>54</v>
      </c>
      <c r="B40" s="121" t="s">
        <v>185</v>
      </c>
      <c r="C40" s="142">
        <f>C41+C44</f>
        <v>8906</v>
      </c>
      <c r="D40" s="143">
        <v>9290</v>
      </c>
      <c r="E40" s="64">
        <v>8000</v>
      </c>
      <c r="F40" s="64">
        <v>8000</v>
      </c>
      <c r="G40" s="64">
        <v>8000</v>
      </c>
    </row>
    <row r="41" spans="1:7" x14ac:dyDescent="0.25">
      <c r="A41" s="122"/>
      <c r="B41" s="122" t="s">
        <v>179</v>
      </c>
      <c r="C41" s="77">
        <v>7963.37</v>
      </c>
      <c r="D41" s="128">
        <v>9290</v>
      </c>
      <c r="E41" s="58">
        <v>8000</v>
      </c>
      <c r="F41" s="58">
        <v>8000</v>
      </c>
      <c r="G41" s="58">
        <v>8000</v>
      </c>
    </row>
    <row r="42" spans="1:7" x14ac:dyDescent="0.25">
      <c r="A42" s="123">
        <v>6</v>
      </c>
      <c r="B42" s="123" t="s">
        <v>7</v>
      </c>
      <c r="C42" s="77">
        <v>7963.37</v>
      </c>
      <c r="D42" s="128">
        <v>9290</v>
      </c>
      <c r="E42" s="58">
        <v>8000</v>
      </c>
      <c r="F42" s="58">
        <v>8000</v>
      </c>
      <c r="G42" s="58">
        <v>8000</v>
      </c>
    </row>
    <row r="43" spans="1:7" ht="38.25" x14ac:dyDescent="0.25">
      <c r="A43" s="123">
        <v>63</v>
      </c>
      <c r="B43" s="123" t="s">
        <v>184</v>
      </c>
      <c r="C43" s="77">
        <v>7963.37</v>
      </c>
      <c r="D43" s="128">
        <v>9290</v>
      </c>
      <c r="E43" s="58">
        <v>8000</v>
      </c>
      <c r="F43" s="58">
        <v>8000</v>
      </c>
      <c r="G43" s="58">
        <v>8000</v>
      </c>
    </row>
    <row r="44" spans="1:7" x14ac:dyDescent="0.25">
      <c r="A44" s="123">
        <v>9</v>
      </c>
      <c r="B44" s="136" t="s">
        <v>189</v>
      </c>
      <c r="C44" s="79">
        <v>942.63</v>
      </c>
      <c r="D44" s="79">
        <v>0</v>
      </c>
      <c r="E44" s="79">
        <v>0</v>
      </c>
      <c r="F44" s="79">
        <v>0</v>
      </c>
      <c r="G44" s="79">
        <v>0</v>
      </c>
    </row>
    <row r="45" spans="1:7" x14ac:dyDescent="0.25">
      <c r="A45" s="124">
        <v>57</v>
      </c>
      <c r="B45" s="124" t="s">
        <v>186</v>
      </c>
      <c r="C45" s="142">
        <f>C51+C46</f>
        <v>37969.11</v>
      </c>
      <c r="D45" s="143">
        <v>149500</v>
      </c>
      <c r="E45" s="64">
        <f>E46</f>
        <v>105000</v>
      </c>
      <c r="F45" s="64">
        <f t="shared" ref="F45:G45" si="6">F46</f>
        <v>90000</v>
      </c>
      <c r="G45" s="64">
        <f t="shared" si="6"/>
        <v>55000</v>
      </c>
    </row>
    <row r="46" spans="1:7" x14ac:dyDescent="0.25">
      <c r="A46" s="125"/>
      <c r="B46" s="125" t="s">
        <v>179</v>
      </c>
      <c r="C46" s="77">
        <v>8670.15</v>
      </c>
      <c r="D46" s="128">
        <v>129614.65</v>
      </c>
      <c r="E46" s="58">
        <f>E47+E51</f>
        <v>105000</v>
      </c>
      <c r="F46" s="58">
        <f t="shared" ref="F46:G46" si="7">F47+F51</f>
        <v>90000</v>
      </c>
      <c r="G46" s="58">
        <f t="shared" si="7"/>
        <v>55000</v>
      </c>
    </row>
    <row r="47" spans="1:7" x14ac:dyDescent="0.25">
      <c r="A47" s="126">
        <v>6</v>
      </c>
      <c r="B47" s="126" t="s">
        <v>7</v>
      </c>
      <c r="C47" s="77">
        <v>8670.15</v>
      </c>
      <c r="D47" s="128">
        <v>129614.65</v>
      </c>
      <c r="E47" s="58">
        <v>50000</v>
      </c>
      <c r="F47" s="58">
        <v>40000</v>
      </c>
      <c r="G47" s="78">
        <v>30000</v>
      </c>
    </row>
    <row r="48" spans="1:7" ht="38.25" x14ac:dyDescent="0.25">
      <c r="A48" s="126">
        <v>63</v>
      </c>
      <c r="B48" s="126" t="s">
        <v>184</v>
      </c>
      <c r="C48" s="140">
        <v>8670.15</v>
      </c>
      <c r="D48" s="130">
        <v>62104.65</v>
      </c>
      <c r="E48" s="141">
        <v>49990</v>
      </c>
      <c r="F48" s="141">
        <v>39990</v>
      </c>
      <c r="G48" s="141">
        <v>29990</v>
      </c>
    </row>
    <row r="49" spans="1:7" x14ac:dyDescent="0.25">
      <c r="A49" s="126">
        <v>64</v>
      </c>
      <c r="B49" s="126" t="s">
        <v>78</v>
      </c>
      <c r="C49" s="141">
        <v>0</v>
      </c>
      <c r="D49" s="130">
        <v>10</v>
      </c>
      <c r="E49" s="141">
        <v>10</v>
      </c>
      <c r="F49" s="141">
        <v>10</v>
      </c>
      <c r="G49" s="141">
        <v>10</v>
      </c>
    </row>
    <row r="50" spans="1:7" ht="38.25" x14ac:dyDescent="0.25">
      <c r="A50" s="126">
        <v>67</v>
      </c>
      <c r="B50" s="126" t="s">
        <v>180</v>
      </c>
      <c r="C50" s="58">
        <v>0</v>
      </c>
      <c r="D50" s="128">
        <v>67500</v>
      </c>
      <c r="E50" s="58">
        <v>0</v>
      </c>
      <c r="F50" s="58">
        <v>0</v>
      </c>
      <c r="G50" s="58">
        <v>0</v>
      </c>
    </row>
    <row r="51" spans="1:7" x14ac:dyDescent="0.25">
      <c r="A51" s="126">
        <v>9</v>
      </c>
      <c r="B51" s="137" t="s">
        <v>189</v>
      </c>
      <c r="C51" s="79">
        <v>29298.959999999999</v>
      </c>
      <c r="D51" s="79">
        <v>19885.349999999999</v>
      </c>
      <c r="E51" s="79">
        <v>55000</v>
      </c>
      <c r="F51" s="79">
        <v>50000</v>
      </c>
      <c r="G51" s="79">
        <v>25000</v>
      </c>
    </row>
    <row r="52" spans="1:7" x14ac:dyDescent="0.25">
      <c r="B52" s="152" t="s">
        <v>192</v>
      </c>
      <c r="C52" s="138">
        <f>C10+C15+C20+C30+C35+C40+C45</f>
        <v>1181457.21</v>
      </c>
      <c r="D52" s="138">
        <f>D10+D15+D20+D30+D35+D40+D45</f>
        <v>1579409.98</v>
      </c>
      <c r="E52" s="138">
        <f>E10+E15+E20+E30+E35+E40+E45-E19-E29-E39-E51</f>
        <v>1581325</v>
      </c>
      <c r="F52" s="138">
        <f t="shared" ref="F52:G52" si="8">F10+F15+F20+F30+F35+F40+F45-F19-F29-F39-F51</f>
        <v>1671425</v>
      </c>
      <c r="G52" s="138">
        <f t="shared" si="8"/>
        <v>1761525</v>
      </c>
    </row>
    <row r="53" spans="1:7" x14ac:dyDescent="0.25">
      <c r="B53" s="152" t="s">
        <v>191</v>
      </c>
      <c r="C53" s="138">
        <f>C11+C16+C21+C31+C36+C41+C46</f>
        <v>1137674.23</v>
      </c>
      <c r="D53" s="138">
        <f>D11+D16+D21+D31+D36+D41+D46</f>
        <v>1550422.2999999998</v>
      </c>
      <c r="E53" s="138">
        <f>E11+E16+E21+E31+E36+E41+E46</f>
        <v>1643460</v>
      </c>
      <c r="F53" s="138">
        <f t="shared" ref="F53:G53" si="9">F11+F16+F21+F31+F36+F41+F46</f>
        <v>1728460</v>
      </c>
      <c r="G53" s="138">
        <f t="shared" si="9"/>
        <v>1793460</v>
      </c>
    </row>
    <row r="54" spans="1:7" ht="15.75" x14ac:dyDescent="0.25">
      <c r="B54" s="261" t="s">
        <v>50</v>
      </c>
      <c r="C54" s="261"/>
      <c r="D54" s="261"/>
      <c r="E54" s="261"/>
      <c r="F54" s="261"/>
      <c r="G54" s="261"/>
    </row>
    <row r="55" spans="1:7" ht="18" x14ac:dyDescent="0.25">
      <c r="B55" s="4"/>
      <c r="C55" s="4"/>
      <c r="D55" s="4"/>
      <c r="E55" s="4"/>
      <c r="F55" s="5"/>
      <c r="G55" s="5"/>
    </row>
    <row r="56" spans="1:7" ht="25.5" x14ac:dyDescent="0.25">
      <c r="A56" s="280" t="s">
        <v>51</v>
      </c>
      <c r="B56" s="280"/>
      <c r="C56" s="17" t="s">
        <v>33</v>
      </c>
      <c r="D56" s="18" t="s">
        <v>34</v>
      </c>
      <c r="E56" s="18" t="s">
        <v>31</v>
      </c>
      <c r="F56" s="18" t="s">
        <v>26</v>
      </c>
      <c r="G56" s="18" t="s">
        <v>32</v>
      </c>
    </row>
    <row r="57" spans="1:7" x14ac:dyDescent="0.25">
      <c r="A57" s="105">
        <v>11</v>
      </c>
      <c r="B57" s="105" t="s">
        <v>158</v>
      </c>
      <c r="C57" s="150">
        <f>C58</f>
        <v>103518.16999999998</v>
      </c>
      <c r="D57" s="150">
        <f>D58</f>
        <v>163039.97999999998</v>
      </c>
      <c r="E57" s="150">
        <f t="shared" ref="E57:G57" si="10">E58</f>
        <v>174260</v>
      </c>
      <c r="F57" s="150">
        <f t="shared" si="10"/>
        <v>174260</v>
      </c>
      <c r="G57" s="150">
        <f t="shared" si="10"/>
        <v>174260</v>
      </c>
    </row>
    <row r="58" spans="1:7" x14ac:dyDescent="0.25">
      <c r="A58" s="107"/>
      <c r="B58" s="106" t="s">
        <v>187</v>
      </c>
      <c r="C58" s="139">
        <f>C59+C64</f>
        <v>103518.16999999998</v>
      </c>
      <c r="D58" s="139">
        <v>163039.97999999998</v>
      </c>
      <c r="E58" s="139">
        <f>E59+E64</f>
        <v>174260</v>
      </c>
      <c r="F58" s="139">
        <f t="shared" ref="F58:G58" si="11">F59+F64</f>
        <v>174260</v>
      </c>
      <c r="G58" s="139">
        <f t="shared" si="11"/>
        <v>174260</v>
      </c>
    </row>
    <row r="59" spans="1:7" x14ac:dyDescent="0.25">
      <c r="A59" s="107">
        <v>3</v>
      </c>
      <c r="B59" s="107" t="s">
        <v>10</v>
      </c>
      <c r="C59" s="58">
        <f>C60+C61+C62+C63</f>
        <v>99298.099999999991</v>
      </c>
      <c r="D59" s="128">
        <v>148887.69999999998</v>
      </c>
      <c r="E59" s="58">
        <f>E60+E61+E62+E63</f>
        <v>160460</v>
      </c>
      <c r="F59" s="58">
        <f t="shared" ref="F59:G59" si="12">F60+F61+F62+F63</f>
        <v>160460</v>
      </c>
      <c r="G59" s="58">
        <f t="shared" si="12"/>
        <v>160460</v>
      </c>
    </row>
    <row r="60" spans="1:7" x14ac:dyDescent="0.25">
      <c r="A60" s="107">
        <v>31</v>
      </c>
      <c r="B60" s="107" t="s">
        <v>11</v>
      </c>
      <c r="C60" s="58">
        <v>0</v>
      </c>
      <c r="D60" s="128">
        <v>0</v>
      </c>
      <c r="E60" s="58">
        <v>0</v>
      </c>
      <c r="F60" s="58">
        <v>0</v>
      </c>
      <c r="G60" s="58">
        <v>0</v>
      </c>
    </row>
    <row r="61" spans="1:7" x14ac:dyDescent="0.25">
      <c r="A61" s="107">
        <v>32</v>
      </c>
      <c r="B61" s="107" t="s">
        <v>21</v>
      </c>
      <c r="C61" s="58">
        <v>98444.29</v>
      </c>
      <c r="D61" s="128">
        <v>147387.56</v>
      </c>
      <c r="E61" s="58">
        <f>90260+1000+34900+33300</f>
        <v>159460</v>
      </c>
      <c r="F61" s="58">
        <f t="shared" ref="F61:G61" si="13">90260+1000+34900+33300</f>
        <v>159460</v>
      </c>
      <c r="G61" s="58">
        <f t="shared" si="13"/>
        <v>159460</v>
      </c>
    </row>
    <row r="62" spans="1:7" x14ac:dyDescent="0.25">
      <c r="A62" s="107">
        <v>34</v>
      </c>
      <c r="B62" s="107" t="s">
        <v>188</v>
      </c>
      <c r="C62" s="58">
        <v>853.81</v>
      </c>
      <c r="D62" s="128">
        <v>963.61</v>
      </c>
      <c r="E62" s="58">
        <v>1000</v>
      </c>
      <c r="F62" s="58">
        <v>1000</v>
      </c>
      <c r="G62" s="58">
        <v>1000</v>
      </c>
    </row>
    <row r="63" spans="1:7" x14ac:dyDescent="0.25">
      <c r="A63" s="107">
        <v>38</v>
      </c>
      <c r="B63" s="107" t="s">
        <v>139</v>
      </c>
      <c r="C63" s="58">
        <v>0</v>
      </c>
      <c r="D63" s="128">
        <v>536.53</v>
      </c>
      <c r="E63" s="58">
        <v>0</v>
      </c>
      <c r="F63" s="58">
        <v>0</v>
      </c>
      <c r="G63" s="78">
        <v>0</v>
      </c>
    </row>
    <row r="64" spans="1:7" ht="25.5" x14ac:dyDescent="0.25">
      <c r="A64" s="107">
        <v>4</v>
      </c>
      <c r="B64" s="107" t="s">
        <v>12</v>
      </c>
      <c r="C64" s="79">
        <v>4220.07</v>
      </c>
      <c r="D64" s="79">
        <v>14152.29</v>
      </c>
      <c r="E64" s="79">
        <f>500+13300</f>
        <v>13800</v>
      </c>
      <c r="F64" s="79">
        <f t="shared" ref="F64:G65" si="14">500+13300</f>
        <v>13800</v>
      </c>
      <c r="G64" s="79">
        <f t="shared" si="14"/>
        <v>13800</v>
      </c>
    </row>
    <row r="65" spans="1:7" ht="38.25" x14ac:dyDescent="0.25">
      <c r="A65" s="107">
        <v>42</v>
      </c>
      <c r="B65" s="107" t="s">
        <v>29</v>
      </c>
      <c r="C65" s="79">
        <v>4220.07</v>
      </c>
      <c r="D65" s="79">
        <v>14152.29</v>
      </c>
      <c r="E65" s="79">
        <f>500+13300</f>
        <v>13800</v>
      </c>
      <c r="F65" s="79">
        <f t="shared" si="14"/>
        <v>13800</v>
      </c>
      <c r="G65" s="79">
        <f t="shared" si="14"/>
        <v>13800</v>
      </c>
    </row>
    <row r="66" spans="1:7" ht="25.5" x14ac:dyDescent="0.25">
      <c r="A66" s="107">
        <v>45</v>
      </c>
      <c r="B66" s="107" t="s">
        <v>148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</row>
    <row r="67" spans="1:7" x14ac:dyDescent="0.25">
      <c r="A67" s="108">
        <v>21</v>
      </c>
      <c r="B67" s="108" t="s">
        <v>181</v>
      </c>
      <c r="C67" s="144">
        <f>C68</f>
        <v>1825.7199999999998</v>
      </c>
      <c r="D67" s="144">
        <f>D68</f>
        <v>3500</v>
      </c>
      <c r="E67" s="144">
        <v>3500</v>
      </c>
      <c r="F67" s="144">
        <v>3500</v>
      </c>
      <c r="G67" s="144">
        <v>3500</v>
      </c>
    </row>
    <row r="68" spans="1:7" x14ac:dyDescent="0.25">
      <c r="A68" s="110"/>
      <c r="B68" s="109" t="s">
        <v>187</v>
      </c>
      <c r="C68" s="144">
        <f>C69+C71</f>
        <v>1825.7199999999998</v>
      </c>
      <c r="D68" s="144">
        <v>3500</v>
      </c>
      <c r="E68" s="144">
        <v>3500</v>
      </c>
      <c r="F68" s="144">
        <v>3500</v>
      </c>
      <c r="G68" s="144">
        <v>3500</v>
      </c>
    </row>
    <row r="69" spans="1:7" x14ac:dyDescent="0.25">
      <c r="A69" s="110">
        <v>3</v>
      </c>
      <c r="B69" s="110" t="s">
        <v>10</v>
      </c>
      <c r="C69" s="79">
        <v>440.39</v>
      </c>
      <c r="D69" s="79">
        <v>2870</v>
      </c>
      <c r="E69" s="79">
        <v>2500</v>
      </c>
      <c r="F69" s="79">
        <v>2500</v>
      </c>
      <c r="G69" s="79">
        <v>2500</v>
      </c>
    </row>
    <row r="70" spans="1:7" x14ac:dyDescent="0.25">
      <c r="A70" s="110">
        <v>32</v>
      </c>
      <c r="B70" s="110" t="s">
        <v>21</v>
      </c>
      <c r="C70" s="79">
        <v>440.39</v>
      </c>
      <c r="D70" s="79">
        <v>2870</v>
      </c>
      <c r="E70" s="79">
        <v>2500</v>
      </c>
      <c r="F70" s="79">
        <v>2500</v>
      </c>
      <c r="G70" s="79">
        <v>2500</v>
      </c>
    </row>
    <row r="71" spans="1:7" ht="25.5" x14ac:dyDescent="0.25">
      <c r="A71" s="110">
        <v>4</v>
      </c>
      <c r="B71" s="110" t="s">
        <v>12</v>
      </c>
      <c r="C71" s="79">
        <v>1385.33</v>
      </c>
      <c r="D71" s="79">
        <v>630</v>
      </c>
      <c r="E71" s="79">
        <v>1000</v>
      </c>
      <c r="F71" s="79">
        <v>1000</v>
      </c>
      <c r="G71" s="79">
        <v>1000</v>
      </c>
    </row>
    <row r="72" spans="1:7" ht="38.25" x14ac:dyDescent="0.25">
      <c r="A72" s="110">
        <v>42</v>
      </c>
      <c r="B72" s="110" t="s">
        <v>29</v>
      </c>
      <c r="C72" s="79">
        <v>1385.33</v>
      </c>
      <c r="D72" s="79">
        <v>630</v>
      </c>
      <c r="E72" s="79">
        <v>1000</v>
      </c>
      <c r="F72" s="79">
        <v>1000</v>
      </c>
      <c r="G72" s="79">
        <v>1000</v>
      </c>
    </row>
    <row r="73" spans="1:7" x14ac:dyDescent="0.25">
      <c r="A73" s="111">
        <v>31</v>
      </c>
      <c r="B73" s="111" t="s">
        <v>164</v>
      </c>
      <c r="C73" s="144">
        <v>12685.3</v>
      </c>
      <c r="D73" s="144">
        <f>D74</f>
        <v>41680</v>
      </c>
      <c r="E73" s="144">
        <f>E74</f>
        <v>40000</v>
      </c>
      <c r="F73" s="144">
        <f t="shared" ref="F73:G73" si="15">F74</f>
        <v>40000</v>
      </c>
      <c r="G73" s="144">
        <f t="shared" si="15"/>
        <v>40000</v>
      </c>
    </row>
    <row r="74" spans="1:7" x14ac:dyDescent="0.25">
      <c r="A74" s="113"/>
      <c r="B74" s="112" t="s">
        <v>187</v>
      </c>
      <c r="C74" s="144">
        <f>C75+C79</f>
        <v>12685.300000000001</v>
      </c>
      <c r="D74" s="144">
        <v>41680</v>
      </c>
      <c r="E74" s="144">
        <f>E75+E79</f>
        <v>40000</v>
      </c>
      <c r="F74" s="144">
        <f t="shared" ref="F74:G74" si="16">F75+F79</f>
        <v>40000</v>
      </c>
      <c r="G74" s="144">
        <f t="shared" si="16"/>
        <v>40000</v>
      </c>
    </row>
    <row r="75" spans="1:7" x14ac:dyDescent="0.25">
      <c r="A75" s="113">
        <v>3</v>
      </c>
      <c r="B75" s="113" t="s">
        <v>10</v>
      </c>
      <c r="C75" s="79">
        <f>C76+C77+C78</f>
        <v>12685.300000000001</v>
      </c>
      <c r="D75" s="79">
        <v>35390</v>
      </c>
      <c r="E75" s="79">
        <f>E76+E77+E78</f>
        <v>28000</v>
      </c>
      <c r="F75" s="79">
        <f t="shared" ref="F75:G75" si="17">F76+F77+F78</f>
        <v>28000</v>
      </c>
      <c r="G75" s="79">
        <f t="shared" si="17"/>
        <v>28000</v>
      </c>
    </row>
    <row r="76" spans="1:7" x14ac:dyDescent="0.25">
      <c r="A76" s="113">
        <v>31</v>
      </c>
      <c r="B76" s="113" t="s">
        <v>11</v>
      </c>
      <c r="C76" s="79">
        <v>0</v>
      </c>
      <c r="D76" s="79">
        <v>50</v>
      </c>
      <c r="E76" s="79">
        <v>100</v>
      </c>
      <c r="F76" s="79">
        <v>100</v>
      </c>
      <c r="G76" s="79">
        <v>100</v>
      </c>
    </row>
    <row r="77" spans="1:7" x14ac:dyDescent="0.25">
      <c r="A77" s="113">
        <v>32</v>
      </c>
      <c r="B77" s="113" t="s">
        <v>21</v>
      </c>
      <c r="C77" s="79">
        <v>12286.94</v>
      </c>
      <c r="D77" s="79">
        <v>35110</v>
      </c>
      <c r="E77" s="79">
        <v>27700</v>
      </c>
      <c r="F77" s="79">
        <v>27700</v>
      </c>
      <c r="G77" s="79">
        <v>27700</v>
      </c>
    </row>
    <row r="78" spans="1:7" x14ac:dyDescent="0.25">
      <c r="A78" s="113">
        <v>34</v>
      </c>
      <c r="B78" s="113" t="s">
        <v>188</v>
      </c>
      <c r="C78" s="79">
        <v>398.36</v>
      </c>
      <c r="D78" s="79">
        <v>230</v>
      </c>
      <c r="E78" s="79">
        <v>200</v>
      </c>
      <c r="F78" s="79">
        <v>200</v>
      </c>
      <c r="G78" s="79">
        <v>200</v>
      </c>
    </row>
    <row r="79" spans="1:7" ht="25.5" x14ac:dyDescent="0.25">
      <c r="A79" s="113">
        <v>4</v>
      </c>
      <c r="B79" s="113" t="s">
        <v>12</v>
      </c>
      <c r="C79" s="79">
        <v>0</v>
      </c>
      <c r="D79" s="79">
        <v>6290</v>
      </c>
      <c r="E79" s="79">
        <v>12000</v>
      </c>
      <c r="F79" s="79">
        <v>12000</v>
      </c>
      <c r="G79" s="79">
        <v>12000</v>
      </c>
    </row>
    <row r="80" spans="1:7" ht="38.25" x14ac:dyDescent="0.25">
      <c r="A80" s="113">
        <v>42</v>
      </c>
      <c r="B80" s="113" t="s">
        <v>29</v>
      </c>
      <c r="C80" s="79"/>
      <c r="D80" s="79">
        <v>6290</v>
      </c>
      <c r="E80" s="79">
        <v>12000</v>
      </c>
      <c r="F80" s="79">
        <v>12000</v>
      </c>
      <c r="G80" s="79">
        <v>12000</v>
      </c>
    </row>
    <row r="81" spans="1:7" ht="25.5" x14ac:dyDescent="0.25">
      <c r="A81" s="114">
        <v>43</v>
      </c>
      <c r="B81" s="115" t="s">
        <v>182</v>
      </c>
      <c r="C81" s="144">
        <v>7812.2</v>
      </c>
      <c r="D81" s="144">
        <f>D82+D85</f>
        <v>12400</v>
      </c>
      <c r="E81" s="144">
        <v>12700</v>
      </c>
      <c r="F81" s="144">
        <v>12700</v>
      </c>
      <c r="G81" s="144">
        <v>12700</v>
      </c>
    </row>
    <row r="82" spans="1:7" x14ac:dyDescent="0.25">
      <c r="A82" s="117"/>
      <c r="B82" s="116" t="s">
        <v>187</v>
      </c>
      <c r="C82" s="144">
        <v>7812.2</v>
      </c>
      <c r="D82" s="144">
        <v>12376.51</v>
      </c>
      <c r="E82" s="144">
        <v>12700</v>
      </c>
      <c r="F82" s="144">
        <v>12700</v>
      </c>
      <c r="G82" s="144">
        <v>12700</v>
      </c>
    </row>
    <row r="83" spans="1:7" x14ac:dyDescent="0.25">
      <c r="A83" s="117">
        <v>3</v>
      </c>
      <c r="B83" s="117" t="s">
        <v>10</v>
      </c>
      <c r="C83" s="79">
        <v>7812.2</v>
      </c>
      <c r="D83" s="79">
        <v>12376.51</v>
      </c>
      <c r="E83" s="79">
        <v>12700</v>
      </c>
      <c r="F83" s="79">
        <v>12700</v>
      </c>
      <c r="G83" s="79">
        <v>12700</v>
      </c>
    </row>
    <row r="84" spans="1:7" x14ac:dyDescent="0.25">
      <c r="A84" s="117">
        <v>32</v>
      </c>
      <c r="B84" s="117" t="s">
        <v>21</v>
      </c>
      <c r="C84" s="79">
        <v>7812.2</v>
      </c>
      <c r="D84" s="79">
        <v>12376.51</v>
      </c>
      <c r="E84" s="79">
        <v>12700</v>
      </c>
      <c r="F84" s="79">
        <v>12700</v>
      </c>
      <c r="G84" s="79">
        <v>12700</v>
      </c>
    </row>
    <row r="85" spans="1:7" x14ac:dyDescent="0.25">
      <c r="A85" s="117">
        <v>9</v>
      </c>
      <c r="B85" s="134" t="s">
        <v>189</v>
      </c>
      <c r="C85" s="79">
        <v>0</v>
      </c>
      <c r="D85" s="79">
        <v>23.49</v>
      </c>
      <c r="E85" s="79">
        <v>0</v>
      </c>
      <c r="F85" s="79">
        <v>0</v>
      </c>
      <c r="G85" s="79">
        <v>0</v>
      </c>
    </row>
    <row r="86" spans="1:7" x14ac:dyDescent="0.25">
      <c r="A86" s="118">
        <v>52</v>
      </c>
      <c r="B86" s="118" t="s">
        <v>183</v>
      </c>
      <c r="C86" s="144">
        <f>C87+C94</f>
        <v>1008740.7100000001</v>
      </c>
      <c r="D86" s="144">
        <f>D87</f>
        <v>1200000</v>
      </c>
      <c r="E86" s="144">
        <f>E87</f>
        <v>1300000</v>
      </c>
      <c r="F86" s="144">
        <f t="shared" ref="F86:G86" si="18">F87</f>
        <v>1400000</v>
      </c>
      <c r="G86" s="144">
        <f t="shared" si="18"/>
        <v>1500000</v>
      </c>
    </row>
    <row r="87" spans="1:7" x14ac:dyDescent="0.25">
      <c r="A87" s="120"/>
      <c r="B87" s="119" t="s">
        <v>187</v>
      </c>
      <c r="C87" s="144">
        <f>C88+C91</f>
        <v>1007681.9500000001</v>
      </c>
      <c r="D87" s="144">
        <v>1200000</v>
      </c>
      <c r="E87" s="144">
        <f>E88+E91</f>
        <v>1300000</v>
      </c>
      <c r="F87" s="144">
        <f t="shared" ref="F87:G87" si="19">F88+F91</f>
        <v>1400000</v>
      </c>
      <c r="G87" s="144">
        <f t="shared" si="19"/>
        <v>1500000</v>
      </c>
    </row>
    <row r="88" spans="1:7" x14ac:dyDescent="0.25">
      <c r="A88" s="120">
        <v>3</v>
      </c>
      <c r="B88" s="120" t="s">
        <v>10</v>
      </c>
      <c r="C88" s="79">
        <v>1007217.02</v>
      </c>
      <c r="D88" s="79">
        <v>1199450</v>
      </c>
      <c r="E88" s="79">
        <f>E89+E90</f>
        <v>1299450</v>
      </c>
      <c r="F88" s="79">
        <f t="shared" ref="F88:G88" si="20">F89+F90</f>
        <v>1399450</v>
      </c>
      <c r="G88" s="79">
        <f t="shared" si="20"/>
        <v>1499450</v>
      </c>
    </row>
    <row r="89" spans="1:7" x14ac:dyDescent="0.25">
      <c r="A89" s="120">
        <v>31</v>
      </c>
      <c r="B89" s="120" t="s">
        <v>11</v>
      </c>
      <c r="C89" s="79">
        <v>1007217.02</v>
      </c>
      <c r="D89" s="79">
        <v>1195120</v>
      </c>
      <c r="E89" s="79">
        <v>1295420</v>
      </c>
      <c r="F89" s="79">
        <v>1395420</v>
      </c>
      <c r="G89" s="79">
        <v>1495420</v>
      </c>
    </row>
    <row r="90" spans="1:7" x14ac:dyDescent="0.25">
      <c r="A90" s="120">
        <v>32</v>
      </c>
      <c r="B90" s="120" t="s">
        <v>21</v>
      </c>
      <c r="C90" s="79">
        <v>0</v>
      </c>
      <c r="D90" s="79">
        <v>4330</v>
      </c>
      <c r="E90" s="79">
        <v>4030</v>
      </c>
      <c r="F90" s="79">
        <v>4030</v>
      </c>
      <c r="G90" s="79">
        <v>4030</v>
      </c>
    </row>
    <row r="91" spans="1:7" ht="25.5" x14ac:dyDescent="0.25">
      <c r="A91" s="120">
        <v>4</v>
      </c>
      <c r="B91" s="120" t="s">
        <v>12</v>
      </c>
      <c r="C91" s="79">
        <v>464.93</v>
      </c>
      <c r="D91" s="79">
        <v>550</v>
      </c>
      <c r="E91" s="79">
        <v>550</v>
      </c>
      <c r="F91" s="79">
        <v>550</v>
      </c>
      <c r="G91" s="79">
        <v>550</v>
      </c>
    </row>
    <row r="92" spans="1:7" ht="38.25" x14ac:dyDescent="0.25">
      <c r="A92" s="120">
        <v>41</v>
      </c>
      <c r="B92" s="120" t="s">
        <v>190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ht="38.25" x14ac:dyDescent="0.25">
      <c r="A93" s="120">
        <v>42</v>
      </c>
      <c r="B93" s="120" t="s">
        <v>29</v>
      </c>
      <c r="C93" s="79">
        <v>464.93</v>
      </c>
      <c r="D93" s="79">
        <v>550</v>
      </c>
      <c r="E93" s="79">
        <v>550</v>
      </c>
      <c r="F93" s="79">
        <v>550</v>
      </c>
      <c r="G93" s="79">
        <v>550</v>
      </c>
    </row>
    <row r="94" spans="1:7" x14ac:dyDescent="0.25">
      <c r="A94" s="120">
        <v>9</v>
      </c>
      <c r="B94" s="135" t="s">
        <v>189</v>
      </c>
      <c r="C94" s="79">
        <v>1058.76</v>
      </c>
      <c r="D94" s="79">
        <v>0</v>
      </c>
      <c r="E94" s="79">
        <v>0</v>
      </c>
      <c r="F94" s="79">
        <v>0</v>
      </c>
      <c r="G94" s="79">
        <v>0</v>
      </c>
    </row>
    <row r="95" spans="1:7" x14ac:dyDescent="0.25">
      <c r="A95" s="121">
        <v>54</v>
      </c>
      <c r="B95" s="121" t="s">
        <v>185</v>
      </c>
      <c r="C95" s="144">
        <f>C96</f>
        <v>8906</v>
      </c>
      <c r="D95" s="144">
        <f>D96</f>
        <v>9290</v>
      </c>
      <c r="E95" s="144">
        <f>E96</f>
        <v>8000</v>
      </c>
      <c r="F95" s="144">
        <f t="shared" ref="F95:G95" si="21">F96</f>
        <v>8000</v>
      </c>
      <c r="G95" s="144">
        <f t="shared" si="21"/>
        <v>8000</v>
      </c>
    </row>
    <row r="96" spans="1:7" x14ac:dyDescent="0.25">
      <c r="A96" s="123"/>
      <c r="B96" s="122" t="s">
        <v>187</v>
      </c>
      <c r="C96" s="144">
        <f>C97+C100</f>
        <v>8906</v>
      </c>
      <c r="D96" s="144">
        <v>9290</v>
      </c>
      <c r="E96" s="144">
        <f>E97+E100</f>
        <v>8000</v>
      </c>
      <c r="F96" s="144">
        <f t="shared" ref="F96:G96" si="22">F97+F100</f>
        <v>8000</v>
      </c>
      <c r="G96" s="144">
        <f t="shared" si="22"/>
        <v>8000</v>
      </c>
    </row>
    <row r="97" spans="1:7" x14ac:dyDescent="0.25">
      <c r="A97" s="123">
        <v>3</v>
      </c>
      <c r="B97" s="123" t="s">
        <v>10</v>
      </c>
      <c r="C97" s="79">
        <v>3353.29</v>
      </c>
      <c r="D97" s="79">
        <v>6060</v>
      </c>
      <c r="E97" s="79">
        <v>2700</v>
      </c>
      <c r="F97" s="79">
        <v>2700</v>
      </c>
      <c r="G97" s="79">
        <v>2700</v>
      </c>
    </row>
    <row r="98" spans="1:7" x14ac:dyDescent="0.25">
      <c r="A98" s="123">
        <v>32</v>
      </c>
      <c r="B98" s="123" t="s">
        <v>21</v>
      </c>
      <c r="C98" s="79">
        <v>3353.29</v>
      </c>
      <c r="D98" s="79">
        <v>6060</v>
      </c>
      <c r="E98" s="79">
        <v>2700</v>
      </c>
      <c r="F98" s="79">
        <v>2700</v>
      </c>
      <c r="G98" s="79">
        <v>2700</v>
      </c>
    </row>
    <row r="99" spans="1:7" x14ac:dyDescent="0.25">
      <c r="A99" s="123">
        <v>34</v>
      </c>
      <c r="B99" s="123" t="s">
        <v>188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ht="25.5" x14ac:dyDescent="0.25">
      <c r="A100" s="123">
        <v>4</v>
      </c>
      <c r="B100" s="123" t="s">
        <v>12</v>
      </c>
      <c r="C100" s="79">
        <v>5552.71</v>
      </c>
      <c r="D100" s="79">
        <v>3230</v>
      </c>
      <c r="E100" s="79">
        <v>5300</v>
      </c>
      <c r="F100" s="79">
        <v>5300</v>
      </c>
      <c r="G100" s="79">
        <v>5300</v>
      </c>
    </row>
    <row r="101" spans="1:7" ht="38.25" x14ac:dyDescent="0.25">
      <c r="A101" s="123">
        <v>42</v>
      </c>
      <c r="B101" s="123" t="s">
        <v>29</v>
      </c>
      <c r="C101" s="79">
        <v>5552.71</v>
      </c>
      <c r="D101" s="79">
        <v>3230</v>
      </c>
      <c r="E101" s="79">
        <v>5300</v>
      </c>
      <c r="F101" s="79">
        <v>5300</v>
      </c>
      <c r="G101" s="79">
        <v>5300</v>
      </c>
    </row>
    <row r="102" spans="1:7" x14ac:dyDescent="0.25">
      <c r="A102" s="124">
        <v>57</v>
      </c>
      <c r="B102" s="124" t="s">
        <v>186</v>
      </c>
      <c r="C102" s="144">
        <f>C103</f>
        <v>37969.11</v>
      </c>
      <c r="D102" s="144">
        <f>D103</f>
        <v>149500</v>
      </c>
      <c r="E102" s="144">
        <f>E103</f>
        <v>105000</v>
      </c>
      <c r="F102" s="144">
        <f t="shared" ref="F102:G102" si="23">F103</f>
        <v>90000</v>
      </c>
      <c r="G102" s="144">
        <f t="shared" si="23"/>
        <v>55000</v>
      </c>
    </row>
    <row r="103" spans="1:7" x14ac:dyDescent="0.25">
      <c r="A103" s="126"/>
      <c r="B103" s="125" t="s">
        <v>187</v>
      </c>
      <c r="C103" s="144">
        <f>C104+C108</f>
        <v>37969.11</v>
      </c>
      <c r="D103" s="144">
        <v>149500</v>
      </c>
      <c r="E103" s="144">
        <f>E104+E108</f>
        <v>105000</v>
      </c>
      <c r="F103" s="144">
        <f t="shared" ref="F103:G103" si="24">F104+F108</f>
        <v>90000</v>
      </c>
      <c r="G103" s="144">
        <f t="shared" si="24"/>
        <v>55000</v>
      </c>
    </row>
    <row r="104" spans="1:7" x14ac:dyDescent="0.25">
      <c r="A104" s="126">
        <v>3</v>
      </c>
      <c r="B104" s="126" t="s">
        <v>10</v>
      </c>
      <c r="C104" s="79">
        <f>C105+C106</f>
        <v>37425.08</v>
      </c>
      <c r="D104" s="79">
        <v>75900</v>
      </c>
      <c r="E104" s="79">
        <f>E105+E106+E107</f>
        <v>95000</v>
      </c>
      <c r="F104" s="79">
        <f t="shared" ref="F104:G104" si="25">F105+F106+F107</f>
        <v>80000</v>
      </c>
      <c r="G104" s="79">
        <f t="shared" si="25"/>
        <v>50000</v>
      </c>
    </row>
    <row r="105" spans="1:7" x14ac:dyDescent="0.25">
      <c r="A105" s="126">
        <v>31</v>
      </c>
      <c r="B105" s="126" t="s">
        <v>11</v>
      </c>
      <c r="C105" s="79">
        <v>1226.6500000000001</v>
      </c>
      <c r="D105" s="79">
        <v>4000</v>
      </c>
      <c r="E105" s="79">
        <v>0</v>
      </c>
      <c r="F105" s="79">
        <v>0</v>
      </c>
      <c r="G105" s="79">
        <v>0</v>
      </c>
    </row>
    <row r="106" spans="1:7" x14ac:dyDescent="0.25">
      <c r="A106" s="126">
        <v>32</v>
      </c>
      <c r="B106" s="126" t="s">
        <v>21</v>
      </c>
      <c r="C106" s="79">
        <v>36198.43</v>
      </c>
      <c r="D106" s="79">
        <v>71900</v>
      </c>
      <c r="E106" s="79">
        <f>43390+3310+25300+15000+8000</f>
        <v>95000</v>
      </c>
      <c r="F106" s="79">
        <f>33390+3310+25300+10000+8000</f>
        <v>80000</v>
      </c>
      <c r="G106" s="79">
        <f>22390+3310+15300+5000+4000</f>
        <v>50000</v>
      </c>
    </row>
    <row r="107" spans="1:7" x14ac:dyDescent="0.25">
      <c r="A107" s="126">
        <v>34</v>
      </c>
      <c r="B107" s="126" t="s">
        <v>188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ht="25.5" x14ac:dyDescent="0.25">
      <c r="A108" s="126">
        <v>4</v>
      </c>
      <c r="B108" s="126" t="s">
        <v>12</v>
      </c>
      <c r="C108" s="79">
        <v>544.03</v>
      </c>
      <c r="D108" s="79">
        <v>73600</v>
      </c>
      <c r="E108" s="79">
        <v>10000</v>
      </c>
      <c r="F108" s="79">
        <v>10000</v>
      </c>
      <c r="G108" s="79">
        <v>5000</v>
      </c>
    </row>
    <row r="109" spans="1:7" ht="38.25" x14ac:dyDescent="0.25">
      <c r="A109" s="126">
        <v>42</v>
      </c>
      <c r="B109" s="126" t="s">
        <v>29</v>
      </c>
      <c r="C109" s="79">
        <v>544.03</v>
      </c>
      <c r="D109" s="79">
        <v>6100</v>
      </c>
      <c r="E109" s="79">
        <v>10000</v>
      </c>
      <c r="F109" s="79">
        <v>10000</v>
      </c>
      <c r="G109" s="79">
        <v>5000</v>
      </c>
    </row>
    <row r="110" spans="1:7" ht="25.5" x14ac:dyDescent="0.25">
      <c r="A110" s="126">
        <v>45</v>
      </c>
      <c r="B110" s="126" t="s">
        <v>148</v>
      </c>
      <c r="C110" s="79">
        <v>0</v>
      </c>
      <c r="D110" s="79">
        <v>67500</v>
      </c>
      <c r="E110" s="79">
        <v>0</v>
      </c>
      <c r="F110" s="79">
        <v>0</v>
      </c>
      <c r="G110" s="79">
        <v>0</v>
      </c>
    </row>
    <row r="111" spans="1:7" x14ac:dyDescent="0.25">
      <c r="C111" s="138">
        <f t="shared" ref="C111:D111" si="26">C58+C67+C73+C81+C86+C95+C102</f>
        <v>1181457.2100000002</v>
      </c>
      <c r="D111" s="138">
        <f t="shared" si="26"/>
        <v>1579409.98</v>
      </c>
      <c r="E111" s="138">
        <f>E58+E67+E73+E81+E86+E95+E102</f>
        <v>1643460</v>
      </c>
      <c r="F111" s="138">
        <f t="shared" ref="F111:G111" si="27">F58+F67+F73+F81+F86+F95+F102</f>
        <v>1728460</v>
      </c>
      <c r="G111" s="138">
        <f t="shared" si="27"/>
        <v>1793460</v>
      </c>
    </row>
  </sheetData>
  <mergeCells count="7">
    <mergeCell ref="A56:B56"/>
    <mergeCell ref="B1:G1"/>
    <mergeCell ref="B3:G3"/>
    <mergeCell ref="B5:G5"/>
    <mergeCell ref="B7:G7"/>
    <mergeCell ref="B54:G54"/>
    <mergeCell ref="A9:B9"/>
  </mergeCells>
  <pageMargins left="0.7" right="0.7" top="0.75" bottom="0.75" header="0.3" footer="0.3"/>
  <pageSetup paperSize="9" scale="78" orientation="landscape" horizontalDpi="4294967293" r:id="rId1"/>
  <rowBreaks count="3" manualBreakCount="3">
    <brk id="29" max="16383" man="1"/>
    <brk id="53" max="16383" man="1"/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5"/>
  <sheetViews>
    <sheetView workbookViewId="0">
      <selection activeCell="B24" sqref="B2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261" t="s">
        <v>72</v>
      </c>
      <c r="B1" s="261"/>
      <c r="C1" s="261"/>
      <c r="D1" s="261"/>
      <c r="E1" s="261"/>
      <c r="F1" s="261"/>
      <c r="G1" s="55"/>
      <c r="H1" s="55"/>
      <c r="I1" s="55"/>
      <c r="J1" s="55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261" t="s">
        <v>18</v>
      </c>
      <c r="B3" s="261"/>
      <c r="C3" s="261"/>
      <c r="D3" s="261"/>
      <c r="E3" s="274"/>
      <c r="F3" s="274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261" t="s">
        <v>4</v>
      </c>
      <c r="B5" s="262"/>
      <c r="C5" s="262"/>
      <c r="D5" s="262"/>
      <c r="E5" s="262"/>
      <c r="F5" s="262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261" t="s">
        <v>13</v>
      </c>
      <c r="B7" s="279"/>
      <c r="C7" s="279"/>
      <c r="D7" s="279"/>
      <c r="E7" s="279"/>
      <c r="F7" s="279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18" t="s">
        <v>51</v>
      </c>
      <c r="B9" s="17" t="s">
        <v>33</v>
      </c>
      <c r="C9" s="18" t="s">
        <v>34</v>
      </c>
      <c r="D9" s="18" t="s">
        <v>31</v>
      </c>
      <c r="E9" s="18" t="s">
        <v>26</v>
      </c>
      <c r="F9" s="18" t="s">
        <v>32</v>
      </c>
    </row>
    <row r="10" spans="1:10" ht="15.75" customHeight="1" x14ac:dyDescent="0.25">
      <c r="A10" s="9" t="s">
        <v>14</v>
      </c>
      <c r="B10" s="77">
        <v>1180398.45</v>
      </c>
      <c r="C10" s="58">
        <v>1579409.98</v>
      </c>
      <c r="D10" s="58">
        <f>D11</f>
        <v>1643460</v>
      </c>
      <c r="E10" s="58">
        <f t="shared" ref="E10:F10" si="0">E11</f>
        <v>1728460</v>
      </c>
      <c r="F10" s="58">
        <f t="shared" si="0"/>
        <v>1793460</v>
      </c>
    </row>
    <row r="11" spans="1:10" ht="15.75" customHeight="1" x14ac:dyDescent="0.25">
      <c r="A11" s="9" t="s">
        <v>151</v>
      </c>
      <c r="B11" s="77">
        <v>1180398.45</v>
      </c>
      <c r="C11" s="58">
        <v>1579409.98</v>
      </c>
      <c r="D11" s="58">
        <f>D12+D14</f>
        <v>1643460</v>
      </c>
      <c r="E11" s="58">
        <f t="shared" ref="E11:F11" si="1">E12+E14</f>
        <v>1728460</v>
      </c>
      <c r="F11" s="58">
        <f t="shared" si="1"/>
        <v>1793460</v>
      </c>
    </row>
    <row r="12" spans="1:10" x14ac:dyDescent="0.25">
      <c r="A12" s="80" t="s">
        <v>152</v>
      </c>
      <c r="B12" s="77">
        <v>1180398.45</v>
      </c>
      <c r="C12" s="58">
        <v>1566409.98</v>
      </c>
      <c r="D12" s="58">
        <v>1623460</v>
      </c>
      <c r="E12" s="58">
        <v>1708460</v>
      </c>
      <c r="F12" s="58">
        <v>1773460</v>
      </c>
    </row>
    <row r="13" spans="1:10" x14ac:dyDescent="0.25">
      <c r="A13" s="14" t="s">
        <v>153</v>
      </c>
      <c r="B13" s="77">
        <v>1180398.45</v>
      </c>
      <c r="C13" s="58">
        <v>1566409.98</v>
      </c>
      <c r="D13" s="58">
        <v>1623460</v>
      </c>
      <c r="E13" s="58">
        <v>1708460</v>
      </c>
      <c r="F13" s="58">
        <v>1773460</v>
      </c>
    </row>
    <row r="14" spans="1:10" x14ac:dyDescent="0.25">
      <c r="A14" s="16" t="s">
        <v>154</v>
      </c>
      <c r="B14" s="77">
        <v>0</v>
      </c>
      <c r="C14" s="58">
        <v>13000</v>
      </c>
      <c r="D14" s="58">
        <v>20000</v>
      </c>
      <c r="E14" s="58">
        <v>20000</v>
      </c>
      <c r="F14" s="78">
        <v>20000</v>
      </c>
    </row>
    <row r="15" spans="1:10" x14ac:dyDescent="0.25">
      <c r="A15" s="13" t="s">
        <v>155</v>
      </c>
      <c r="B15" s="77">
        <v>0</v>
      </c>
      <c r="C15" s="58">
        <v>13000</v>
      </c>
      <c r="D15" s="58">
        <v>20000</v>
      </c>
      <c r="E15" s="58">
        <v>20000</v>
      </c>
      <c r="F15" s="78">
        <v>20000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activeCell="E21" sqref="E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261" t="s">
        <v>72</v>
      </c>
      <c r="B1" s="261"/>
      <c r="C1" s="261"/>
      <c r="D1" s="261"/>
      <c r="E1" s="261"/>
      <c r="F1" s="261"/>
      <c r="G1" s="261"/>
      <c r="H1" s="261"/>
      <c r="I1" s="55"/>
      <c r="J1" s="55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261" t="s">
        <v>18</v>
      </c>
      <c r="B3" s="261"/>
      <c r="C3" s="261"/>
      <c r="D3" s="261"/>
      <c r="E3" s="261"/>
      <c r="F3" s="261"/>
      <c r="G3" s="261"/>
      <c r="H3" s="261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261" t="s">
        <v>56</v>
      </c>
      <c r="B5" s="261"/>
      <c r="C5" s="261"/>
      <c r="D5" s="261"/>
      <c r="E5" s="261"/>
      <c r="F5" s="261"/>
      <c r="G5" s="261"/>
      <c r="H5" s="261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25.5" x14ac:dyDescent="0.25">
      <c r="A7" s="18" t="s">
        <v>5</v>
      </c>
      <c r="B7" s="17" t="s">
        <v>6</v>
      </c>
      <c r="C7" s="17" t="s">
        <v>30</v>
      </c>
      <c r="D7" s="17" t="s">
        <v>33</v>
      </c>
      <c r="E7" s="18" t="s">
        <v>34</v>
      </c>
      <c r="F7" s="18" t="s">
        <v>31</v>
      </c>
      <c r="G7" s="18" t="s">
        <v>26</v>
      </c>
      <c r="H7" s="18" t="s">
        <v>32</v>
      </c>
    </row>
    <row r="8" spans="1:10" x14ac:dyDescent="0.25">
      <c r="A8" s="34"/>
      <c r="B8" s="35"/>
      <c r="C8" s="33" t="s">
        <v>58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</row>
    <row r="9" spans="1:10" ht="25.5" x14ac:dyDescent="0.25">
      <c r="A9" s="9">
        <v>8</v>
      </c>
      <c r="B9" s="9"/>
      <c r="C9" s="9" t="s">
        <v>15</v>
      </c>
      <c r="D9" s="8">
        <v>0</v>
      </c>
      <c r="E9" s="8">
        <v>0</v>
      </c>
      <c r="F9" s="8">
        <v>0</v>
      </c>
      <c r="G9" s="8">
        <v>0</v>
      </c>
      <c r="H9" s="8">
        <v>0</v>
      </c>
    </row>
    <row r="10" spans="1:10" x14ac:dyDescent="0.25">
      <c r="A10" s="9"/>
      <c r="B10" s="13">
        <v>84</v>
      </c>
      <c r="C10" s="13" t="s">
        <v>22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10" x14ac:dyDescent="0.25">
      <c r="A11" s="9"/>
      <c r="B11" s="13"/>
      <c r="C11" s="36"/>
      <c r="D11" s="8">
        <v>0</v>
      </c>
      <c r="E11" s="8">
        <v>0</v>
      </c>
      <c r="F11" s="8">
        <v>0</v>
      </c>
      <c r="G11" s="8">
        <v>0</v>
      </c>
      <c r="H11" s="8">
        <v>0</v>
      </c>
    </row>
    <row r="12" spans="1:10" x14ac:dyDescent="0.25">
      <c r="A12" s="9"/>
      <c r="B12" s="13"/>
      <c r="C12" s="33" t="s">
        <v>61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1:10" ht="25.5" x14ac:dyDescent="0.25">
      <c r="A13" s="12">
        <v>5</v>
      </c>
      <c r="B13" s="12"/>
      <c r="C13" s="22" t="s">
        <v>16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1:10" ht="25.5" x14ac:dyDescent="0.25">
      <c r="A14" s="13"/>
      <c r="B14" s="13">
        <v>54</v>
      </c>
      <c r="C14" s="23" t="s">
        <v>23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activeCell="C28" sqref="C28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261" t="s">
        <v>72</v>
      </c>
      <c r="B1" s="261"/>
      <c r="C1" s="261"/>
      <c r="D1" s="261"/>
      <c r="E1" s="261"/>
      <c r="F1" s="261"/>
      <c r="G1" s="55"/>
      <c r="H1" s="55"/>
      <c r="I1" s="55"/>
      <c r="J1" s="55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261" t="s">
        <v>18</v>
      </c>
      <c r="B3" s="261"/>
      <c r="C3" s="261"/>
      <c r="D3" s="261"/>
      <c r="E3" s="261"/>
      <c r="F3" s="261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261" t="s">
        <v>57</v>
      </c>
      <c r="B5" s="261"/>
      <c r="C5" s="261"/>
      <c r="D5" s="261"/>
      <c r="E5" s="261"/>
      <c r="F5" s="261"/>
    </row>
    <row r="6" spans="1:10" ht="18" x14ac:dyDescent="0.25">
      <c r="A6" s="4"/>
      <c r="B6" s="4"/>
      <c r="C6" s="4"/>
      <c r="D6" s="4"/>
      <c r="E6" s="5"/>
      <c r="F6" s="5"/>
    </row>
    <row r="7" spans="1:10" ht="25.5" x14ac:dyDescent="0.25">
      <c r="A7" s="17" t="s">
        <v>51</v>
      </c>
      <c r="B7" s="17" t="s">
        <v>33</v>
      </c>
      <c r="C7" s="18" t="s">
        <v>34</v>
      </c>
      <c r="D7" s="18" t="s">
        <v>31</v>
      </c>
      <c r="E7" s="18" t="s">
        <v>26</v>
      </c>
      <c r="F7" s="18" t="s">
        <v>32</v>
      </c>
    </row>
    <row r="8" spans="1:10" x14ac:dyDescent="0.25">
      <c r="A8" s="9" t="s">
        <v>58</v>
      </c>
      <c r="B8" s="8">
        <v>0</v>
      </c>
      <c r="C8" s="8">
        <v>0</v>
      </c>
      <c r="D8" s="8">
        <v>0</v>
      </c>
      <c r="E8" s="8">
        <v>0</v>
      </c>
      <c r="F8" s="8">
        <v>0</v>
      </c>
    </row>
    <row r="9" spans="1:10" ht="25.5" x14ac:dyDescent="0.25">
      <c r="A9" s="9" t="s">
        <v>59</v>
      </c>
      <c r="B9" s="8">
        <v>0</v>
      </c>
      <c r="C9" s="8">
        <v>0</v>
      </c>
      <c r="D9" s="8">
        <v>0</v>
      </c>
      <c r="E9" s="8">
        <v>0</v>
      </c>
      <c r="F9" s="8">
        <v>0</v>
      </c>
    </row>
    <row r="10" spans="1:10" ht="25.5" x14ac:dyDescent="0.25">
      <c r="A10" s="15" t="s">
        <v>60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</row>
    <row r="11" spans="1:10" x14ac:dyDescent="0.25">
      <c r="A11" s="15"/>
      <c r="B11" s="8">
        <v>0</v>
      </c>
      <c r="C11" s="8">
        <v>0</v>
      </c>
      <c r="D11" s="8">
        <v>0</v>
      </c>
      <c r="E11" s="8">
        <v>0</v>
      </c>
      <c r="F11" s="8">
        <v>0</v>
      </c>
    </row>
    <row r="12" spans="1:10" x14ac:dyDescent="0.25">
      <c r="A12" s="9" t="s">
        <v>61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</row>
    <row r="13" spans="1:10" x14ac:dyDescent="0.25">
      <c r="A13" s="22" t="s">
        <v>52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</row>
    <row r="14" spans="1:10" x14ac:dyDescent="0.25">
      <c r="A14" s="11" t="s">
        <v>53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</row>
    <row r="15" spans="1:10" x14ac:dyDescent="0.25">
      <c r="A15" s="22" t="s">
        <v>54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</row>
    <row r="16" spans="1:10" x14ac:dyDescent="0.25">
      <c r="A16" s="11" t="s">
        <v>55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718"/>
  <sheetViews>
    <sheetView topLeftCell="A680" zoomScaleNormal="100" workbookViewId="0">
      <selection activeCell="L21" sqref="L21"/>
    </sheetView>
  </sheetViews>
  <sheetFormatPr defaultRowHeight="15" x14ac:dyDescent="0.25"/>
  <cols>
    <col min="1" max="1" width="16.28515625" customWidth="1"/>
    <col min="2" max="2" width="39.42578125" customWidth="1"/>
    <col min="3" max="7" width="25.28515625" customWidth="1"/>
  </cols>
  <sheetData>
    <row r="1" spans="1:8" ht="34.5" customHeight="1" x14ac:dyDescent="0.25">
      <c r="A1" s="261" t="s">
        <v>72</v>
      </c>
      <c r="B1" s="261"/>
      <c r="C1" s="261"/>
      <c r="D1" s="261"/>
      <c r="E1" s="261"/>
      <c r="F1" s="261"/>
      <c r="G1" s="261"/>
      <c r="H1" s="55"/>
    </row>
    <row r="2" spans="1:8" ht="18" x14ac:dyDescent="0.25">
      <c r="A2" s="4"/>
      <c r="B2" s="4"/>
      <c r="C2" s="4"/>
      <c r="D2" s="4"/>
      <c r="E2" s="4"/>
      <c r="F2" s="5"/>
      <c r="G2" s="5"/>
    </row>
    <row r="3" spans="1:8" ht="18" customHeight="1" x14ac:dyDescent="0.25">
      <c r="A3" s="261" t="s">
        <v>17</v>
      </c>
      <c r="B3" s="262"/>
      <c r="C3" s="262"/>
      <c r="D3" s="262"/>
      <c r="E3" s="262"/>
      <c r="F3" s="262"/>
      <c r="G3" s="262"/>
    </row>
    <row r="4" spans="1:8" ht="18" x14ac:dyDescent="0.25">
      <c r="A4" s="4"/>
      <c r="B4" s="4"/>
      <c r="C4" s="4"/>
      <c r="D4" s="4"/>
      <c r="E4" s="4"/>
      <c r="F4" s="5"/>
      <c r="G4" s="5"/>
    </row>
    <row r="5" spans="1:8" ht="25.5" x14ac:dyDescent="0.25">
      <c r="A5" s="54" t="s">
        <v>19</v>
      </c>
      <c r="B5" s="17" t="s">
        <v>20</v>
      </c>
      <c r="C5" s="17" t="s">
        <v>33</v>
      </c>
      <c r="D5" s="18" t="s">
        <v>34</v>
      </c>
      <c r="E5" s="18" t="s">
        <v>31</v>
      </c>
      <c r="F5" s="18" t="s">
        <v>26</v>
      </c>
      <c r="G5" s="18" t="s">
        <v>32</v>
      </c>
    </row>
    <row r="6" spans="1:8" ht="34.5" customHeight="1" x14ac:dyDescent="0.25">
      <c r="A6" s="87" t="s">
        <v>172</v>
      </c>
      <c r="B6" s="88" t="s">
        <v>156</v>
      </c>
      <c r="C6" s="58">
        <f>C7+C54+C84</f>
        <v>95163.404436923491</v>
      </c>
      <c r="D6" s="58">
        <v>137549.37</v>
      </c>
      <c r="E6" s="58">
        <f>E7+E54</f>
        <v>91760</v>
      </c>
      <c r="F6" s="58">
        <f>F7+F54</f>
        <v>91760</v>
      </c>
      <c r="G6" s="58">
        <f>G7+G54</f>
        <v>91760</v>
      </c>
    </row>
    <row r="7" spans="1:8" ht="30.75" customHeight="1" x14ac:dyDescent="0.25">
      <c r="A7" s="89" t="s">
        <v>173</v>
      </c>
      <c r="B7" s="90" t="s">
        <v>157</v>
      </c>
      <c r="C7" s="58">
        <f>C8</f>
        <v>93597.784436923495</v>
      </c>
      <c r="D7" s="58">
        <v>90880</v>
      </c>
      <c r="E7" s="58">
        <f>E8</f>
        <v>91260</v>
      </c>
      <c r="F7" s="58">
        <f t="shared" ref="F7:G8" si="0">F8</f>
        <v>91260</v>
      </c>
      <c r="G7" s="58">
        <f t="shared" si="0"/>
        <v>91260</v>
      </c>
    </row>
    <row r="8" spans="1:8" ht="15" customHeight="1" x14ac:dyDescent="0.25">
      <c r="A8" s="91">
        <v>11</v>
      </c>
      <c r="B8" s="92" t="s">
        <v>158</v>
      </c>
      <c r="C8" s="58">
        <f>C9</f>
        <v>93597.784436923495</v>
      </c>
      <c r="D8" s="58">
        <v>90880</v>
      </c>
      <c r="E8" s="58">
        <f>E9</f>
        <v>91260</v>
      </c>
      <c r="F8" s="58">
        <f t="shared" si="0"/>
        <v>91260</v>
      </c>
      <c r="G8" s="58">
        <f t="shared" si="0"/>
        <v>91260</v>
      </c>
    </row>
    <row r="9" spans="1:8" x14ac:dyDescent="0.25">
      <c r="A9" s="93">
        <v>3</v>
      </c>
      <c r="B9" s="94" t="s">
        <v>10</v>
      </c>
      <c r="C9" s="58">
        <f>C10+C20+C50</f>
        <v>93597.784436923495</v>
      </c>
      <c r="D9" s="58">
        <v>90880</v>
      </c>
      <c r="E9" s="58">
        <f>E10+E20+E50</f>
        <v>91260</v>
      </c>
      <c r="F9" s="58">
        <f t="shared" ref="F9:G9" si="1">F10+F20+F50</f>
        <v>91260</v>
      </c>
      <c r="G9" s="58">
        <f t="shared" si="1"/>
        <v>91260</v>
      </c>
    </row>
    <row r="10" spans="1:8" x14ac:dyDescent="0.25">
      <c r="A10" s="93">
        <v>31</v>
      </c>
      <c r="B10" s="94" t="s">
        <v>11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8" x14ac:dyDescent="0.25">
      <c r="A11" s="95">
        <v>311</v>
      </c>
      <c r="B11" s="96" t="s">
        <v>96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8" ht="15" customHeight="1" x14ac:dyDescent="0.25">
      <c r="A12" s="97">
        <v>3111</v>
      </c>
      <c r="B12" s="81" t="s">
        <v>97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8" ht="14.25" customHeight="1" x14ac:dyDescent="0.25">
      <c r="A13" s="97">
        <v>3113</v>
      </c>
      <c r="B13" s="81" t="s">
        <v>98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8" ht="15" customHeight="1" x14ac:dyDescent="0.25">
      <c r="A14" s="97">
        <v>3114</v>
      </c>
      <c r="B14" s="81" t="s">
        <v>99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8" x14ac:dyDescent="0.25">
      <c r="A15" s="95">
        <v>312</v>
      </c>
      <c r="B15" s="96" t="s">
        <v>100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8" x14ac:dyDescent="0.25">
      <c r="A16" s="97">
        <v>3121</v>
      </c>
      <c r="B16" s="81" t="s">
        <v>100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ht="15" customHeight="1" x14ac:dyDescent="0.25">
      <c r="A17" s="95">
        <v>313</v>
      </c>
      <c r="B17" s="96" t="s">
        <v>101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97">
        <v>3132</v>
      </c>
      <c r="B18" s="81" t="s">
        <v>102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ht="22.5" x14ac:dyDescent="0.25">
      <c r="A19" s="97">
        <v>3133</v>
      </c>
      <c r="B19" s="81" t="s">
        <v>103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93">
        <v>32</v>
      </c>
      <c r="B20" s="94" t="s">
        <v>21</v>
      </c>
      <c r="C20" s="79">
        <f>C21+C25+C32+C42</f>
        <v>92743.974436923498</v>
      </c>
      <c r="D20" s="79">
        <v>89916.39</v>
      </c>
      <c r="E20" s="79">
        <f>E21+E25+E32+E42</f>
        <v>90260</v>
      </c>
      <c r="F20" s="79">
        <f t="shared" ref="F20:G20" si="2">F21+F25+F32+F42</f>
        <v>90260</v>
      </c>
      <c r="G20" s="79">
        <f t="shared" si="2"/>
        <v>90260</v>
      </c>
    </row>
    <row r="21" spans="1:7" x14ac:dyDescent="0.25">
      <c r="A21" s="95">
        <v>321</v>
      </c>
      <c r="B21" s="96" t="s">
        <v>104</v>
      </c>
      <c r="C21" s="79">
        <f>C22+C23+C24</f>
        <v>48612.549727254634</v>
      </c>
      <c r="D21" s="79">
        <v>37958.959999999999</v>
      </c>
      <c r="E21" s="79">
        <f>E22+E23+E24</f>
        <v>35200</v>
      </c>
      <c r="F21" s="79">
        <f t="shared" ref="F21:G21" si="3">F22+F23+F24</f>
        <v>35200</v>
      </c>
      <c r="G21" s="79">
        <f t="shared" si="3"/>
        <v>35200</v>
      </c>
    </row>
    <row r="22" spans="1:7" x14ac:dyDescent="0.25">
      <c r="A22" s="97">
        <v>3211</v>
      </c>
      <c r="B22" s="81" t="s">
        <v>105</v>
      </c>
      <c r="C22" s="138">
        <f>3881.17990576681+3403.36</f>
        <v>7284.5399057668101</v>
      </c>
      <c r="D22" s="79">
        <v>3854.46</v>
      </c>
      <c r="E22" s="79">
        <v>4000</v>
      </c>
      <c r="F22" s="79">
        <v>4000</v>
      </c>
      <c r="G22" s="79">
        <v>4000</v>
      </c>
    </row>
    <row r="23" spans="1:7" x14ac:dyDescent="0.25">
      <c r="A23" s="98">
        <v>3212</v>
      </c>
      <c r="B23" s="82" t="s">
        <v>106</v>
      </c>
      <c r="C23" s="79">
        <v>41049.291923817109</v>
      </c>
      <c r="D23" s="79">
        <v>33140.89</v>
      </c>
      <c r="E23" s="79">
        <v>30200</v>
      </c>
      <c r="F23" s="79">
        <v>30200</v>
      </c>
      <c r="G23" s="79">
        <v>30200</v>
      </c>
    </row>
    <row r="24" spans="1:7" x14ac:dyDescent="0.25">
      <c r="A24" s="98">
        <v>3213</v>
      </c>
      <c r="B24" s="82" t="s">
        <v>107</v>
      </c>
      <c r="C24" s="79">
        <v>278.71789767071471</v>
      </c>
      <c r="D24" s="79">
        <v>963.61</v>
      </c>
      <c r="E24" s="79">
        <v>1000</v>
      </c>
      <c r="F24" s="79">
        <v>1000</v>
      </c>
      <c r="G24" s="79">
        <v>1000</v>
      </c>
    </row>
    <row r="25" spans="1:7" x14ac:dyDescent="0.25">
      <c r="A25" s="95">
        <v>322</v>
      </c>
      <c r="B25" s="96" t="s">
        <v>108</v>
      </c>
      <c r="C25" s="79">
        <f>C26+C27+C28+C29+C30+C31</f>
        <v>18320.628834693744</v>
      </c>
      <c r="D25" s="79">
        <v>21385.39</v>
      </c>
      <c r="E25" s="79">
        <f>E26+E27+E28+E29+E30+E31</f>
        <v>22697</v>
      </c>
      <c r="F25" s="79">
        <f t="shared" ref="F25:G25" si="4">F26+F27+F28+F29+F30+F31</f>
        <v>22697</v>
      </c>
      <c r="G25" s="79">
        <f t="shared" si="4"/>
        <v>22697</v>
      </c>
    </row>
    <row r="26" spans="1:7" x14ac:dyDescent="0.25">
      <c r="A26" s="98">
        <v>3221</v>
      </c>
      <c r="B26" s="82" t="s">
        <v>109</v>
      </c>
      <c r="C26" s="79">
        <v>5710.96</v>
      </c>
      <c r="D26" s="79">
        <v>8878.65</v>
      </c>
      <c r="E26" s="79">
        <v>9000</v>
      </c>
      <c r="F26" s="79">
        <v>9000</v>
      </c>
      <c r="G26" s="79">
        <v>9000</v>
      </c>
    </row>
    <row r="27" spans="1:7" x14ac:dyDescent="0.25">
      <c r="A27" s="98">
        <v>3222</v>
      </c>
      <c r="B27" s="82" t="s">
        <v>110</v>
      </c>
      <c r="C27" s="79">
        <v>2633.1846837879089</v>
      </c>
      <c r="D27" s="79">
        <v>3620.1899999999996</v>
      </c>
      <c r="E27" s="79">
        <v>3600</v>
      </c>
      <c r="F27" s="79">
        <v>3600</v>
      </c>
      <c r="G27" s="79">
        <v>3600</v>
      </c>
    </row>
    <row r="28" spans="1:7" x14ac:dyDescent="0.25">
      <c r="A28" s="98">
        <v>3223</v>
      </c>
      <c r="B28" s="82" t="s">
        <v>111</v>
      </c>
      <c r="C28" s="79">
        <v>8420.43</v>
      </c>
      <c r="D28" s="79">
        <v>7741.3899999999994</v>
      </c>
      <c r="E28" s="79">
        <v>7650</v>
      </c>
      <c r="F28" s="79">
        <v>7650</v>
      </c>
      <c r="G28" s="79">
        <v>7650</v>
      </c>
    </row>
    <row r="29" spans="1:7" x14ac:dyDescent="0.25">
      <c r="A29" s="98">
        <v>3224</v>
      </c>
      <c r="B29" s="82" t="s">
        <v>112</v>
      </c>
      <c r="C29" s="79">
        <v>694.12037958723204</v>
      </c>
      <c r="D29" s="79">
        <v>746.99999999999989</v>
      </c>
      <c r="E29" s="79">
        <v>747</v>
      </c>
      <c r="F29" s="79">
        <v>747</v>
      </c>
      <c r="G29" s="79">
        <v>747</v>
      </c>
    </row>
    <row r="30" spans="1:7" x14ac:dyDescent="0.25">
      <c r="A30" s="98">
        <v>3225</v>
      </c>
      <c r="B30" s="82" t="s">
        <v>113</v>
      </c>
      <c r="C30" s="79">
        <v>597.01904572300748</v>
      </c>
      <c r="D30" s="79">
        <v>398.16</v>
      </c>
      <c r="E30" s="79">
        <v>200</v>
      </c>
      <c r="F30" s="79">
        <v>200</v>
      </c>
      <c r="G30" s="79">
        <v>200</v>
      </c>
    </row>
    <row r="31" spans="1:7" x14ac:dyDescent="0.25">
      <c r="A31" s="98">
        <v>3227</v>
      </c>
      <c r="B31" s="82" t="s">
        <v>114</v>
      </c>
      <c r="C31" s="79">
        <v>264.91472559559361</v>
      </c>
      <c r="D31" s="79">
        <v>0</v>
      </c>
      <c r="E31" s="79">
        <v>1500</v>
      </c>
      <c r="F31" s="79">
        <v>1500</v>
      </c>
      <c r="G31" s="79">
        <v>1500</v>
      </c>
    </row>
    <row r="32" spans="1:7" x14ac:dyDescent="0.25">
      <c r="A32" s="95">
        <v>323</v>
      </c>
      <c r="B32" s="96" t="s">
        <v>115</v>
      </c>
      <c r="C32" s="79">
        <f>C33+C34+C35+C36+C37+C38+C39+C40+C41</f>
        <v>25531.622738071535</v>
      </c>
      <c r="D32" s="79">
        <v>29876.23</v>
      </c>
      <c r="E32" s="79">
        <f>E33+E34+E35+E36+E37+E38+E39+E40+E41</f>
        <v>28603</v>
      </c>
      <c r="F32" s="79">
        <f t="shared" ref="F32:G32" si="5">F33+F34+F35+F36+F37+F38+F39+F40+F41</f>
        <v>28603</v>
      </c>
      <c r="G32" s="79">
        <f t="shared" si="5"/>
        <v>28603</v>
      </c>
    </row>
    <row r="33" spans="1:7" x14ac:dyDescent="0.25">
      <c r="A33" s="98">
        <v>3231</v>
      </c>
      <c r="B33" s="82" t="s">
        <v>116</v>
      </c>
      <c r="C33" s="79">
        <v>4042.37</v>
      </c>
      <c r="D33" s="79">
        <v>4221.5</v>
      </c>
      <c r="E33" s="79">
        <v>4500</v>
      </c>
      <c r="F33" s="79">
        <v>4500</v>
      </c>
      <c r="G33" s="79">
        <v>4500</v>
      </c>
    </row>
    <row r="34" spans="1:7" x14ac:dyDescent="0.25">
      <c r="A34" s="98">
        <v>3232</v>
      </c>
      <c r="B34" s="82" t="s">
        <v>117</v>
      </c>
      <c r="C34" s="79">
        <v>3918.9713982347862</v>
      </c>
      <c r="D34" s="79">
        <v>3500</v>
      </c>
      <c r="E34" s="79">
        <v>3500</v>
      </c>
      <c r="F34" s="79">
        <v>3500</v>
      </c>
      <c r="G34" s="79">
        <v>3500</v>
      </c>
    </row>
    <row r="35" spans="1:7" x14ac:dyDescent="0.25">
      <c r="A35" s="98">
        <v>3233</v>
      </c>
      <c r="B35" s="82" t="s">
        <v>118</v>
      </c>
      <c r="C35" s="79">
        <v>1337.0495719689427</v>
      </c>
      <c r="D35" s="79">
        <v>0</v>
      </c>
      <c r="E35" s="79">
        <v>0</v>
      </c>
      <c r="F35" s="79">
        <v>0</v>
      </c>
      <c r="G35" s="79">
        <v>0</v>
      </c>
    </row>
    <row r="36" spans="1:7" x14ac:dyDescent="0.25">
      <c r="A36" s="98">
        <v>3234</v>
      </c>
      <c r="B36" s="83" t="s">
        <v>119</v>
      </c>
      <c r="C36" s="79">
        <v>3098.1604618753731</v>
      </c>
      <c r="D36" s="79">
        <v>3354.46</v>
      </c>
      <c r="E36" s="79">
        <v>3500</v>
      </c>
      <c r="F36" s="79">
        <v>3500</v>
      </c>
      <c r="G36" s="79">
        <v>3500</v>
      </c>
    </row>
    <row r="37" spans="1:7" x14ac:dyDescent="0.25">
      <c r="A37" s="98">
        <v>3235</v>
      </c>
      <c r="B37" s="83" t="s">
        <v>120</v>
      </c>
      <c r="C37" s="79">
        <v>10570.686840533544</v>
      </c>
      <c r="D37" s="79">
        <v>13272.28</v>
      </c>
      <c r="E37" s="79">
        <v>12053</v>
      </c>
      <c r="F37" s="79">
        <v>12053</v>
      </c>
      <c r="G37" s="79">
        <v>12053</v>
      </c>
    </row>
    <row r="38" spans="1:7" x14ac:dyDescent="0.25">
      <c r="A38" s="98">
        <v>3236</v>
      </c>
      <c r="B38" s="83" t="s">
        <v>121</v>
      </c>
      <c r="C38" s="79">
        <v>0</v>
      </c>
      <c r="D38" s="79">
        <v>3300</v>
      </c>
      <c r="E38" s="79">
        <v>3300</v>
      </c>
      <c r="F38" s="79">
        <v>3300</v>
      </c>
      <c r="G38" s="79">
        <v>3300</v>
      </c>
    </row>
    <row r="39" spans="1:7" x14ac:dyDescent="0.25">
      <c r="A39" s="98">
        <v>3237</v>
      </c>
      <c r="B39" s="83" t="s">
        <v>122</v>
      </c>
      <c r="C39" s="79">
        <v>1014.1349790961576</v>
      </c>
      <c r="D39" s="79">
        <v>515.45000000000005</v>
      </c>
      <c r="E39" s="79">
        <v>100</v>
      </c>
      <c r="F39" s="79">
        <v>100</v>
      </c>
      <c r="G39" s="79">
        <v>100</v>
      </c>
    </row>
    <row r="40" spans="1:7" x14ac:dyDescent="0.25">
      <c r="A40" s="98">
        <v>3238</v>
      </c>
      <c r="B40" s="83" t="s">
        <v>123</v>
      </c>
      <c r="C40" s="79">
        <v>1204.4594863627315</v>
      </c>
      <c r="D40" s="79">
        <v>1427.23</v>
      </c>
      <c r="E40" s="79">
        <v>1450</v>
      </c>
      <c r="F40" s="79">
        <v>1450</v>
      </c>
      <c r="G40" s="79">
        <v>1450</v>
      </c>
    </row>
    <row r="41" spans="1:7" x14ac:dyDescent="0.25">
      <c r="A41" s="98">
        <v>3239</v>
      </c>
      <c r="B41" s="83" t="s">
        <v>124</v>
      </c>
      <c r="C41" s="79">
        <v>345.79</v>
      </c>
      <c r="D41" s="79">
        <v>285.31</v>
      </c>
      <c r="E41" s="79">
        <v>200</v>
      </c>
      <c r="F41" s="79">
        <v>200</v>
      </c>
      <c r="G41" s="79">
        <v>200</v>
      </c>
    </row>
    <row r="42" spans="1:7" x14ac:dyDescent="0.25">
      <c r="A42" s="95">
        <v>329</v>
      </c>
      <c r="B42" s="96" t="s">
        <v>127</v>
      </c>
      <c r="C42" s="79">
        <f>C45+C47</f>
        <v>279.17313690357685</v>
      </c>
      <c r="D42" s="79">
        <v>695.81</v>
      </c>
      <c r="E42" s="79">
        <f>E43+E44+E45+E46+E47+E48+E49</f>
        <v>3760</v>
      </c>
      <c r="F42" s="79">
        <f t="shared" ref="F42:G42" si="6">F43+F44+F45+F46+F47+F48+F49</f>
        <v>3760</v>
      </c>
      <c r="G42" s="79">
        <f t="shared" si="6"/>
        <v>3760</v>
      </c>
    </row>
    <row r="43" spans="1:7" ht="23.25" x14ac:dyDescent="0.25">
      <c r="A43" s="98">
        <v>3291</v>
      </c>
      <c r="B43" s="83" t="s">
        <v>128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  <row r="44" spans="1:7" x14ac:dyDescent="0.25">
      <c r="A44" s="98">
        <v>3292</v>
      </c>
      <c r="B44" s="83" t="s">
        <v>129</v>
      </c>
      <c r="C44" s="79">
        <v>0</v>
      </c>
      <c r="D44" s="79">
        <v>100</v>
      </c>
      <c r="E44" s="79">
        <v>3300</v>
      </c>
      <c r="F44" s="79">
        <v>3300</v>
      </c>
      <c r="G44" s="79">
        <v>3300</v>
      </c>
    </row>
    <row r="45" spans="1:7" x14ac:dyDescent="0.25">
      <c r="A45" s="98">
        <v>3293</v>
      </c>
      <c r="B45" s="83" t="s">
        <v>130</v>
      </c>
      <c r="C45" s="79">
        <v>96.845178843984328</v>
      </c>
      <c r="D45" s="79">
        <v>282.72000000000003</v>
      </c>
      <c r="E45" s="79">
        <v>150</v>
      </c>
      <c r="F45" s="79">
        <v>150</v>
      </c>
      <c r="G45" s="79">
        <v>150</v>
      </c>
    </row>
    <row r="46" spans="1:7" x14ac:dyDescent="0.25">
      <c r="A46" s="98">
        <v>3294</v>
      </c>
      <c r="B46" s="83" t="s">
        <v>131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</row>
    <row r="47" spans="1:7" x14ac:dyDescent="0.25">
      <c r="A47" s="98">
        <v>3295</v>
      </c>
      <c r="B47" s="83" t="s">
        <v>132</v>
      </c>
      <c r="C47" s="79">
        <v>182.32795805959253</v>
      </c>
      <c r="D47" s="79">
        <v>13.27</v>
      </c>
      <c r="E47" s="79">
        <v>10</v>
      </c>
      <c r="F47" s="79">
        <v>10</v>
      </c>
      <c r="G47" s="79">
        <v>10</v>
      </c>
    </row>
    <row r="48" spans="1:7" x14ac:dyDescent="0.25">
      <c r="A48" s="98">
        <v>3296</v>
      </c>
      <c r="B48" s="83" t="s">
        <v>133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</row>
    <row r="49" spans="1:7" x14ac:dyDescent="0.25">
      <c r="A49" s="98">
        <v>3299</v>
      </c>
      <c r="B49" s="83" t="s">
        <v>134</v>
      </c>
      <c r="C49" s="79">
        <v>0</v>
      </c>
      <c r="D49" s="79">
        <v>299.82</v>
      </c>
      <c r="E49" s="79">
        <v>300</v>
      </c>
      <c r="F49" s="79">
        <v>300</v>
      </c>
      <c r="G49" s="79">
        <v>300</v>
      </c>
    </row>
    <row r="50" spans="1:7" x14ac:dyDescent="0.25">
      <c r="A50" s="93">
        <v>34</v>
      </c>
      <c r="B50" s="94" t="s">
        <v>135</v>
      </c>
      <c r="C50" s="79">
        <v>853.81</v>
      </c>
      <c r="D50" s="79">
        <v>963.61</v>
      </c>
      <c r="E50" s="79">
        <f>E51</f>
        <v>1000</v>
      </c>
      <c r="F50" s="79">
        <f t="shared" ref="F50:G50" si="7">F51</f>
        <v>1000</v>
      </c>
      <c r="G50" s="79">
        <f t="shared" si="7"/>
        <v>1000</v>
      </c>
    </row>
    <row r="51" spans="1:7" x14ac:dyDescent="0.25">
      <c r="A51" s="95">
        <v>343</v>
      </c>
      <c r="B51" s="96" t="s">
        <v>136</v>
      </c>
      <c r="C51" s="79">
        <v>853.81</v>
      </c>
      <c r="D51" s="79">
        <v>963.61</v>
      </c>
      <c r="E51" s="79">
        <f>E52+E53</f>
        <v>1000</v>
      </c>
      <c r="F51" s="79">
        <f t="shared" ref="F51:G51" si="8">F52+F53</f>
        <v>1000</v>
      </c>
      <c r="G51" s="79">
        <f t="shared" si="8"/>
        <v>1000</v>
      </c>
    </row>
    <row r="52" spans="1:7" x14ac:dyDescent="0.25">
      <c r="A52" s="98">
        <v>3431</v>
      </c>
      <c r="B52" s="84" t="s">
        <v>137</v>
      </c>
      <c r="C52" s="79">
        <v>853.42093038688699</v>
      </c>
      <c r="D52" s="79">
        <v>963.61</v>
      </c>
      <c r="E52" s="79">
        <v>1000</v>
      </c>
      <c r="F52" s="79">
        <v>1000</v>
      </c>
      <c r="G52" s="79">
        <v>1000</v>
      </c>
    </row>
    <row r="53" spans="1:7" x14ac:dyDescent="0.25">
      <c r="A53" s="98">
        <v>3433</v>
      </c>
      <c r="B53" s="83" t="s">
        <v>138</v>
      </c>
      <c r="C53" s="79">
        <v>0.38489614440241554</v>
      </c>
      <c r="D53" s="79">
        <v>0</v>
      </c>
      <c r="E53" s="79">
        <v>0</v>
      </c>
      <c r="F53" s="79">
        <v>0</v>
      </c>
      <c r="G53" s="79">
        <v>0</v>
      </c>
    </row>
    <row r="54" spans="1:7" ht="26.25" x14ac:dyDescent="0.25">
      <c r="A54" s="99" t="s">
        <v>174</v>
      </c>
      <c r="B54" s="100" t="s">
        <v>159</v>
      </c>
      <c r="C54" s="79">
        <f>C55+C74</f>
        <v>1565.62</v>
      </c>
      <c r="D54" s="79">
        <v>880</v>
      </c>
      <c r="E54" s="79">
        <v>500</v>
      </c>
      <c r="F54" s="79">
        <v>500</v>
      </c>
      <c r="G54" s="79">
        <v>500</v>
      </c>
    </row>
    <row r="55" spans="1:7" x14ac:dyDescent="0.25">
      <c r="A55" s="93">
        <v>3</v>
      </c>
      <c r="B55" s="94" t="s">
        <v>10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</row>
    <row r="56" spans="1:7" x14ac:dyDescent="0.25">
      <c r="A56" s="93">
        <v>32</v>
      </c>
      <c r="B56" s="94" t="s">
        <v>21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</row>
    <row r="57" spans="1:7" x14ac:dyDescent="0.25">
      <c r="A57" s="95">
        <v>322</v>
      </c>
      <c r="B57" s="96" t="s">
        <v>108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</row>
    <row r="58" spans="1:7" x14ac:dyDescent="0.25">
      <c r="A58" s="98">
        <v>3221</v>
      </c>
      <c r="B58" s="82" t="s">
        <v>109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</row>
    <row r="59" spans="1:7" x14ac:dyDescent="0.25">
      <c r="A59" s="98">
        <v>3222</v>
      </c>
      <c r="B59" s="82" t="s">
        <v>110</v>
      </c>
      <c r="C59" s="79">
        <v>0</v>
      </c>
      <c r="D59" s="79">
        <v>0</v>
      </c>
      <c r="E59" s="79">
        <v>0</v>
      </c>
      <c r="F59" s="79">
        <v>0</v>
      </c>
      <c r="G59" s="79">
        <v>0</v>
      </c>
    </row>
    <row r="60" spans="1:7" x14ac:dyDescent="0.25">
      <c r="A60" s="98">
        <v>3223</v>
      </c>
      <c r="B60" s="82" t="s">
        <v>111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</row>
    <row r="61" spans="1:7" x14ac:dyDescent="0.25">
      <c r="A61" s="98">
        <v>3224</v>
      </c>
      <c r="B61" s="82" t="s">
        <v>112</v>
      </c>
      <c r="C61" s="79">
        <v>0</v>
      </c>
      <c r="D61" s="79">
        <v>0</v>
      </c>
      <c r="E61" s="79">
        <v>0</v>
      </c>
      <c r="F61" s="79">
        <v>0</v>
      </c>
      <c r="G61" s="79">
        <v>0</v>
      </c>
    </row>
    <row r="62" spans="1:7" x14ac:dyDescent="0.25">
      <c r="A62" s="98">
        <v>3225</v>
      </c>
      <c r="B62" s="82" t="s">
        <v>113</v>
      </c>
      <c r="C62" s="79">
        <v>0</v>
      </c>
      <c r="D62" s="79">
        <v>0</v>
      </c>
      <c r="E62" s="79">
        <v>0</v>
      </c>
      <c r="F62" s="79">
        <v>0</v>
      </c>
      <c r="G62" s="79">
        <v>0</v>
      </c>
    </row>
    <row r="63" spans="1:7" x14ac:dyDescent="0.25">
      <c r="A63" s="98">
        <v>3227</v>
      </c>
      <c r="B63" s="82" t="s">
        <v>114</v>
      </c>
      <c r="C63" s="79">
        <v>0</v>
      </c>
      <c r="D63" s="79">
        <v>0</v>
      </c>
      <c r="E63" s="79">
        <v>0</v>
      </c>
      <c r="F63" s="79">
        <v>0</v>
      </c>
      <c r="G63" s="79">
        <v>0</v>
      </c>
    </row>
    <row r="64" spans="1:7" x14ac:dyDescent="0.25">
      <c r="A64" s="95">
        <v>323</v>
      </c>
      <c r="B64" s="96" t="s">
        <v>115</v>
      </c>
      <c r="C64" s="79">
        <v>0</v>
      </c>
      <c r="D64" s="79">
        <v>0</v>
      </c>
      <c r="E64" s="79">
        <v>0</v>
      </c>
      <c r="F64" s="79">
        <v>0</v>
      </c>
      <c r="G64" s="79">
        <v>0</v>
      </c>
    </row>
    <row r="65" spans="1:7" x14ac:dyDescent="0.25">
      <c r="A65" s="98">
        <v>3231</v>
      </c>
      <c r="B65" s="82" t="s">
        <v>116</v>
      </c>
      <c r="C65" s="79">
        <v>0</v>
      </c>
      <c r="D65" s="79">
        <v>0</v>
      </c>
      <c r="E65" s="79">
        <v>0</v>
      </c>
      <c r="F65" s="79">
        <v>0</v>
      </c>
      <c r="G65" s="79">
        <v>0</v>
      </c>
    </row>
    <row r="66" spans="1:7" x14ac:dyDescent="0.25">
      <c r="A66" s="98">
        <v>3232</v>
      </c>
      <c r="B66" s="82" t="s">
        <v>117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</row>
    <row r="67" spans="1:7" x14ac:dyDescent="0.25">
      <c r="A67" s="98">
        <v>3233</v>
      </c>
      <c r="B67" s="82" t="s">
        <v>118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</row>
    <row r="68" spans="1:7" x14ac:dyDescent="0.25">
      <c r="A68" s="98">
        <v>3234</v>
      </c>
      <c r="B68" s="83" t="s">
        <v>119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</row>
    <row r="69" spans="1:7" x14ac:dyDescent="0.25">
      <c r="A69" s="98">
        <v>3235</v>
      </c>
      <c r="B69" s="83" t="s">
        <v>120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</row>
    <row r="70" spans="1:7" x14ac:dyDescent="0.25">
      <c r="A70" s="98">
        <v>3236</v>
      </c>
      <c r="B70" s="83" t="s">
        <v>121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</row>
    <row r="71" spans="1:7" x14ac:dyDescent="0.25">
      <c r="A71" s="98">
        <v>3237</v>
      </c>
      <c r="B71" s="83" t="s">
        <v>122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</row>
    <row r="72" spans="1:7" x14ac:dyDescent="0.25">
      <c r="A72" s="98">
        <v>3238</v>
      </c>
      <c r="B72" s="83" t="s">
        <v>123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</row>
    <row r="73" spans="1:7" x14ac:dyDescent="0.25">
      <c r="A73" s="98">
        <v>3239</v>
      </c>
      <c r="B73" s="83" t="s">
        <v>124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</row>
    <row r="74" spans="1:7" ht="26.25" x14ac:dyDescent="0.25">
      <c r="A74" s="93">
        <v>4</v>
      </c>
      <c r="B74" s="94" t="s">
        <v>12</v>
      </c>
      <c r="C74" s="79">
        <v>1565.62</v>
      </c>
      <c r="D74" s="79">
        <v>880</v>
      </c>
      <c r="E74" s="79">
        <v>500</v>
      </c>
      <c r="F74" s="79">
        <v>500</v>
      </c>
      <c r="G74" s="79">
        <v>500</v>
      </c>
    </row>
    <row r="75" spans="1:7" ht="26.25" x14ac:dyDescent="0.25">
      <c r="A75" s="93">
        <v>42</v>
      </c>
      <c r="B75" s="94" t="s">
        <v>29</v>
      </c>
      <c r="C75" s="79">
        <v>1565.62</v>
      </c>
      <c r="D75" s="79">
        <v>880</v>
      </c>
      <c r="E75" s="79">
        <v>500</v>
      </c>
      <c r="F75" s="79">
        <v>500</v>
      </c>
      <c r="G75" s="79">
        <v>500</v>
      </c>
    </row>
    <row r="76" spans="1:7" x14ac:dyDescent="0.25">
      <c r="A76" s="95">
        <v>421</v>
      </c>
      <c r="B76" s="96" t="s">
        <v>141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</row>
    <row r="77" spans="1:7" x14ac:dyDescent="0.25">
      <c r="A77" s="98">
        <v>4212</v>
      </c>
      <c r="B77" s="85" t="s">
        <v>142</v>
      </c>
      <c r="C77" s="79">
        <v>0</v>
      </c>
      <c r="D77" s="79">
        <v>0</v>
      </c>
      <c r="E77" s="79">
        <v>0</v>
      </c>
      <c r="F77" s="79">
        <v>0</v>
      </c>
      <c r="G77" s="79">
        <v>0</v>
      </c>
    </row>
    <row r="78" spans="1:7" x14ac:dyDescent="0.25">
      <c r="A78" s="95">
        <v>422</v>
      </c>
      <c r="B78" s="96" t="s">
        <v>143</v>
      </c>
      <c r="C78" s="79">
        <v>1565.62</v>
      </c>
      <c r="D78" s="79">
        <v>880</v>
      </c>
      <c r="E78" s="79">
        <v>500</v>
      </c>
      <c r="F78" s="79">
        <v>500</v>
      </c>
      <c r="G78" s="79">
        <v>500</v>
      </c>
    </row>
    <row r="79" spans="1:7" x14ac:dyDescent="0.25">
      <c r="A79" s="98">
        <v>4221</v>
      </c>
      <c r="B79" s="85" t="s">
        <v>144</v>
      </c>
      <c r="C79" s="79">
        <v>0</v>
      </c>
      <c r="D79" s="79">
        <v>0</v>
      </c>
      <c r="E79" s="79">
        <v>0</v>
      </c>
      <c r="F79" s="79">
        <v>0</v>
      </c>
      <c r="G79" s="79">
        <v>0</v>
      </c>
    </row>
    <row r="80" spans="1:7" x14ac:dyDescent="0.25">
      <c r="A80" s="98">
        <v>4226</v>
      </c>
      <c r="B80" s="85" t="s">
        <v>145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</row>
    <row r="81" spans="1:7" x14ac:dyDescent="0.25">
      <c r="A81" s="98">
        <v>4227</v>
      </c>
      <c r="B81" s="83" t="s">
        <v>95</v>
      </c>
      <c r="C81" s="79">
        <v>1565.62</v>
      </c>
      <c r="D81" s="79">
        <v>880</v>
      </c>
      <c r="E81" s="79">
        <v>500</v>
      </c>
      <c r="F81" s="79">
        <v>500</v>
      </c>
      <c r="G81" s="79">
        <v>500</v>
      </c>
    </row>
    <row r="82" spans="1:7" ht="26.25" x14ac:dyDescent="0.25">
      <c r="A82" s="95">
        <v>424</v>
      </c>
      <c r="B82" s="96" t="s">
        <v>160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</row>
    <row r="83" spans="1:7" x14ac:dyDescent="0.25">
      <c r="A83" s="98">
        <v>4241</v>
      </c>
      <c r="B83" s="83" t="s">
        <v>147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</row>
    <row r="84" spans="1:7" x14ac:dyDescent="0.25">
      <c r="A84" s="99" t="s">
        <v>175</v>
      </c>
      <c r="B84" s="100" t="s">
        <v>193</v>
      </c>
      <c r="C84" s="79">
        <v>0</v>
      </c>
      <c r="D84" s="79">
        <v>45789.37</v>
      </c>
      <c r="E84" s="153">
        <v>0</v>
      </c>
      <c r="F84" s="153">
        <v>0</v>
      </c>
      <c r="G84" s="153">
        <v>0</v>
      </c>
    </row>
    <row r="85" spans="1:7" x14ac:dyDescent="0.25">
      <c r="A85" s="101"/>
      <c r="B85" s="92" t="s">
        <v>158</v>
      </c>
      <c r="C85" s="79">
        <v>0</v>
      </c>
      <c r="D85" s="79">
        <v>45789.37</v>
      </c>
      <c r="E85" s="153">
        <v>0</v>
      </c>
      <c r="F85" s="153">
        <v>0</v>
      </c>
      <c r="G85" s="153">
        <v>0</v>
      </c>
    </row>
    <row r="86" spans="1:7" x14ac:dyDescent="0.25">
      <c r="A86" s="93">
        <v>3</v>
      </c>
      <c r="B86" s="94" t="s">
        <v>10</v>
      </c>
      <c r="C86" s="79">
        <v>0</v>
      </c>
      <c r="D86" s="79">
        <v>32517.09</v>
      </c>
      <c r="E86" s="153">
        <v>0</v>
      </c>
      <c r="F86" s="153">
        <v>0</v>
      </c>
      <c r="G86" s="153">
        <v>0</v>
      </c>
    </row>
    <row r="87" spans="1:7" x14ac:dyDescent="0.25">
      <c r="A87" s="93">
        <v>32</v>
      </c>
      <c r="B87" s="94" t="s">
        <v>21</v>
      </c>
      <c r="C87" s="79">
        <v>0</v>
      </c>
      <c r="D87" s="79">
        <v>32517.09</v>
      </c>
      <c r="E87" s="153">
        <v>0</v>
      </c>
      <c r="F87" s="153">
        <v>0</v>
      </c>
      <c r="G87" s="153">
        <v>0</v>
      </c>
    </row>
    <row r="88" spans="1:7" x14ac:dyDescent="0.25">
      <c r="A88" s="95">
        <v>322</v>
      </c>
      <c r="B88" s="96" t="s">
        <v>108</v>
      </c>
      <c r="C88" s="79">
        <v>0</v>
      </c>
      <c r="D88" s="79">
        <v>0</v>
      </c>
      <c r="E88" s="153">
        <v>0</v>
      </c>
      <c r="F88" s="153">
        <v>0</v>
      </c>
      <c r="G88" s="153">
        <v>0</v>
      </c>
    </row>
    <row r="89" spans="1:7" x14ac:dyDescent="0.25">
      <c r="A89" s="98">
        <v>3221</v>
      </c>
      <c r="B89" s="82" t="s">
        <v>109</v>
      </c>
      <c r="C89" s="79">
        <v>0</v>
      </c>
      <c r="D89" s="79">
        <v>0</v>
      </c>
      <c r="E89" s="153">
        <v>0</v>
      </c>
      <c r="F89" s="153">
        <v>0</v>
      </c>
      <c r="G89" s="153">
        <v>0</v>
      </c>
    </row>
    <row r="90" spans="1:7" x14ac:dyDescent="0.25">
      <c r="A90" s="98">
        <v>3222</v>
      </c>
      <c r="B90" s="82" t="s">
        <v>110</v>
      </c>
      <c r="C90" s="79">
        <v>0</v>
      </c>
      <c r="D90" s="79">
        <v>0</v>
      </c>
      <c r="E90" s="153">
        <v>0</v>
      </c>
      <c r="F90" s="153">
        <v>0</v>
      </c>
      <c r="G90" s="153">
        <v>0</v>
      </c>
    </row>
    <row r="91" spans="1:7" x14ac:dyDescent="0.25">
      <c r="A91" s="98">
        <v>3223</v>
      </c>
      <c r="B91" s="82" t="s">
        <v>111</v>
      </c>
      <c r="C91" s="79">
        <v>0</v>
      </c>
      <c r="D91" s="79">
        <v>0</v>
      </c>
      <c r="E91" s="153">
        <v>0</v>
      </c>
      <c r="F91" s="153">
        <v>0</v>
      </c>
      <c r="G91" s="153">
        <v>0</v>
      </c>
    </row>
    <row r="92" spans="1:7" x14ac:dyDescent="0.25">
      <c r="A92" s="98">
        <v>3224</v>
      </c>
      <c r="B92" s="82" t="s">
        <v>112</v>
      </c>
      <c r="C92" s="79">
        <v>0</v>
      </c>
      <c r="D92" s="79">
        <v>0</v>
      </c>
      <c r="E92" s="153">
        <v>0</v>
      </c>
      <c r="F92" s="153">
        <v>0</v>
      </c>
      <c r="G92" s="153">
        <v>0</v>
      </c>
    </row>
    <row r="93" spans="1:7" x14ac:dyDescent="0.25">
      <c r="A93" s="98">
        <v>3225</v>
      </c>
      <c r="B93" s="82" t="s">
        <v>113</v>
      </c>
      <c r="C93" s="79">
        <v>0</v>
      </c>
      <c r="D93" s="79">
        <v>0</v>
      </c>
      <c r="E93" s="153">
        <v>0</v>
      </c>
      <c r="F93" s="153">
        <v>0</v>
      </c>
      <c r="G93" s="153">
        <v>0</v>
      </c>
    </row>
    <row r="94" spans="1:7" x14ac:dyDescent="0.25">
      <c r="A94" s="98">
        <v>3227</v>
      </c>
      <c r="B94" s="82" t="s">
        <v>114</v>
      </c>
      <c r="C94" s="79">
        <v>0</v>
      </c>
      <c r="D94" s="79">
        <v>0</v>
      </c>
      <c r="E94" s="153">
        <v>0</v>
      </c>
      <c r="F94" s="153">
        <v>0</v>
      </c>
      <c r="G94" s="153">
        <v>0</v>
      </c>
    </row>
    <row r="95" spans="1:7" x14ac:dyDescent="0.25">
      <c r="A95" s="95">
        <v>323</v>
      </c>
      <c r="B95" s="96" t="s">
        <v>115</v>
      </c>
      <c r="C95" s="79">
        <v>0</v>
      </c>
      <c r="D95" s="79">
        <v>32517.09</v>
      </c>
      <c r="E95" s="153">
        <v>0</v>
      </c>
      <c r="F95" s="153">
        <v>0</v>
      </c>
      <c r="G95" s="153">
        <v>0</v>
      </c>
    </row>
    <row r="96" spans="1:7" x14ac:dyDescent="0.25">
      <c r="A96" s="98">
        <v>3231</v>
      </c>
      <c r="B96" s="82" t="s">
        <v>116</v>
      </c>
      <c r="C96" s="79">
        <v>0</v>
      </c>
      <c r="D96" s="79">
        <v>0</v>
      </c>
      <c r="E96" s="153">
        <v>0</v>
      </c>
      <c r="F96" s="153">
        <v>0</v>
      </c>
      <c r="G96" s="153">
        <v>0</v>
      </c>
    </row>
    <row r="97" spans="1:7" x14ac:dyDescent="0.25">
      <c r="A97" s="98">
        <v>3232</v>
      </c>
      <c r="B97" s="82" t="s">
        <v>117</v>
      </c>
      <c r="C97" s="79">
        <v>0</v>
      </c>
      <c r="D97" s="79">
        <v>32517.09</v>
      </c>
      <c r="E97" s="153">
        <v>0</v>
      </c>
      <c r="F97" s="153">
        <v>0</v>
      </c>
      <c r="G97" s="153">
        <v>0</v>
      </c>
    </row>
    <row r="98" spans="1:7" x14ac:dyDescent="0.25">
      <c r="A98" s="98">
        <v>3233</v>
      </c>
      <c r="B98" s="82" t="s">
        <v>118</v>
      </c>
      <c r="C98" s="79">
        <v>0</v>
      </c>
      <c r="D98" s="79">
        <v>0</v>
      </c>
      <c r="E98" s="153">
        <v>0</v>
      </c>
      <c r="F98" s="153">
        <v>0</v>
      </c>
      <c r="G98" s="153">
        <v>0</v>
      </c>
    </row>
    <row r="99" spans="1:7" x14ac:dyDescent="0.25">
      <c r="A99" s="98">
        <v>3234</v>
      </c>
      <c r="B99" s="83" t="s">
        <v>119</v>
      </c>
      <c r="C99" s="79">
        <v>0</v>
      </c>
      <c r="D99" s="79">
        <v>0</v>
      </c>
      <c r="E99" s="153">
        <v>0</v>
      </c>
      <c r="F99" s="153">
        <v>0</v>
      </c>
      <c r="G99" s="153">
        <v>0</v>
      </c>
    </row>
    <row r="100" spans="1:7" x14ac:dyDescent="0.25">
      <c r="A100" s="98">
        <v>3235</v>
      </c>
      <c r="B100" s="83" t="s">
        <v>120</v>
      </c>
      <c r="C100" s="79">
        <v>0</v>
      </c>
      <c r="D100" s="79">
        <v>0</v>
      </c>
      <c r="E100" s="153">
        <v>0</v>
      </c>
      <c r="F100" s="153">
        <v>0</v>
      </c>
      <c r="G100" s="153">
        <v>0</v>
      </c>
    </row>
    <row r="101" spans="1:7" x14ac:dyDescent="0.25">
      <c r="A101" s="98">
        <v>3236</v>
      </c>
      <c r="B101" s="83" t="s">
        <v>121</v>
      </c>
      <c r="C101" s="79">
        <v>0</v>
      </c>
      <c r="D101" s="79">
        <v>0</v>
      </c>
      <c r="E101" s="153">
        <v>0</v>
      </c>
      <c r="F101" s="153">
        <v>0</v>
      </c>
      <c r="G101" s="153">
        <v>0</v>
      </c>
    </row>
    <row r="102" spans="1:7" x14ac:dyDescent="0.25">
      <c r="A102" s="98">
        <v>3237</v>
      </c>
      <c r="B102" s="83" t="s">
        <v>122</v>
      </c>
      <c r="C102" s="79">
        <v>0</v>
      </c>
      <c r="D102" s="79">
        <v>0</v>
      </c>
      <c r="E102" s="153">
        <v>0</v>
      </c>
      <c r="F102" s="153">
        <v>0</v>
      </c>
      <c r="G102" s="153">
        <v>0</v>
      </c>
    </row>
    <row r="103" spans="1:7" x14ac:dyDescent="0.25">
      <c r="A103" s="98">
        <v>3238</v>
      </c>
      <c r="B103" s="83" t="s">
        <v>123</v>
      </c>
      <c r="C103" s="79">
        <v>0</v>
      </c>
      <c r="D103" s="79">
        <v>0</v>
      </c>
      <c r="E103" s="153">
        <v>0</v>
      </c>
      <c r="F103" s="153">
        <v>0</v>
      </c>
      <c r="G103" s="153">
        <v>0</v>
      </c>
    </row>
    <row r="104" spans="1:7" x14ac:dyDescent="0.25">
      <c r="A104" s="98">
        <v>3239</v>
      </c>
      <c r="B104" s="83" t="s">
        <v>124</v>
      </c>
      <c r="C104" s="79">
        <v>0</v>
      </c>
      <c r="D104" s="79">
        <v>0</v>
      </c>
      <c r="E104" s="153">
        <v>0</v>
      </c>
      <c r="F104" s="153">
        <v>0</v>
      </c>
      <c r="G104" s="153">
        <v>0</v>
      </c>
    </row>
    <row r="105" spans="1:7" ht="26.25" x14ac:dyDescent="0.25">
      <c r="A105" s="93">
        <v>4</v>
      </c>
      <c r="B105" s="94" t="s">
        <v>12</v>
      </c>
      <c r="C105" s="79">
        <v>0</v>
      </c>
      <c r="D105" s="79">
        <v>13272.28</v>
      </c>
      <c r="E105" s="153">
        <v>0</v>
      </c>
      <c r="F105" s="153">
        <v>0</v>
      </c>
      <c r="G105" s="153">
        <v>0</v>
      </c>
    </row>
    <row r="106" spans="1:7" ht="26.25" x14ac:dyDescent="0.25">
      <c r="A106" s="93">
        <v>42</v>
      </c>
      <c r="B106" s="94" t="s">
        <v>29</v>
      </c>
      <c r="C106" s="79">
        <v>0</v>
      </c>
      <c r="D106" s="79">
        <v>13272.28</v>
      </c>
      <c r="E106" s="153">
        <v>0</v>
      </c>
      <c r="F106" s="153">
        <v>0</v>
      </c>
      <c r="G106" s="153">
        <v>0</v>
      </c>
    </row>
    <row r="107" spans="1:7" x14ac:dyDescent="0.25">
      <c r="A107" s="95">
        <v>421</v>
      </c>
      <c r="B107" s="96" t="s">
        <v>141</v>
      </c>
      <c r="C107" s="79">
        <v>0</v>
      </c>
      <c r="D107" s="79">
        <v>0</v>
      </c>
      <c r="E107" s="153">
        <v>0</v>
      </c>
      <c r="F107" s="153">
        <v>0</v>
      </c>
      <c r="G107" s="153">
        <v>0</v>
      </c>
    </row>
    <row r="108" spans="1:7" x14ac:dyDescent="0.25">
      <c r="A108" s="98">
        <v>4212</v>
      </c>
      <c r="B108" s="85" t="s">
        <v>142</v>
      </c>
      <c r="C108" s="79">
        <v>0</v>
      </c>
      <c r="D108" s="79">
        <v>0</v>
      </c>
      <c r="E108" s="153">
        <v>0</v>
      </c>
      <c r="F108" s="153">
        <v>0</v>
      </c>
      <c r="G108" s="153">
        <v>0</v>
      </c>
    </row>
    <row r="109" spans="1:7" x14ac:dyDescent="0.25">
      <c r="A109" s="95">
        <v>422</v>
      </c>
      <c r="B109" s="96" t="s">
        <v>143</v>
      </c>
      <c r="C109" s="79">
        <v>0</v>
      </c>
      <c r="D109" s="79">
        <v>13272.28</v>
      </c>
      <c r="E109" s="153">
        <v>0</v>
      </c>
      <c r="F109" s="153">
        <v>0</v>
      </c>
      <c r="G109" s="153">
        <v>0</v>
      </c>
    </row>
    <row r="110" spans="1:7" x14ac:dyDescent="0.25">
      <c r="A110" s="98">
        <v>4221</v>
      </c>
      <c r="B110" s="85" t="s">
        <v>144</v>
      </c>
      <c r="C110" s="79">
        <v>0</v>
      </c>
      <c r="D110" s="79">
        <v>0</v>
      </c>
      <c r="E110" s="153">
        <v>0</v>
      </c>
      <c r="F110" s="153">
        <v>0</v>
      </c>
      <c r="G110" s="153">
        <v>0</v>
      </c>
    </row>
    <row r="111" spans="1:7" x14ac:dyDescent="0.25">
      <c r="A111" s="98">
        <v>4226</v>
      </c>
      <c r="B111" s="85" t="s">
        <v>145</v>
      </c>
      <c r="C111" s="79">
        <v>0</v>
      </c>
      <c r="D111" s="79">
        <v>0</v>
      </c>
      <c r="E111" s="153">
        <v>0</v>
      </c>
      <c r="F111" s="153">
        <v>0</v>
      </c>
      <c r="G111" s="153">
        <v>0</v>
      </c>
    </row>
    <row r="112" spans="1:7" x14ac:dyDescent="0.25">
      <c r="A112" s="98">
        <v>4227</v>
      </c>
      <c r="B112" s="83" t="s">
        <v>95</v>
      </c>
      <c r="C112" s="79">
        <v>0</v>
      </c>
      <c r="D112" s="79">
        <v>13272.28</v>
      </c>
      <c r="E112" s="153">
        <v>0</v>
      </c>
      <c r="F112" s="153">
        <v>0</v>
      </c>
      <c r="G112" s="153">
        <v>0</v>
      </c>
    </row>
    <row r="113" spans="1:7" ht="26.25" x14ac:dyDescent="0.25">
      <c r="A113" s="95">
        <v>424</v>
      </c>
      <c r="B113" s="96" t="s">
        <v>160</v>
      </c>
      <c r="C113" s="79">
        <v>0</v>
      </c>
      <c r="D113" s="79">
        <v>0</v>
      </c>
      <c r="E113" s="153">
        <v>0</v>
      </c>
      <c r="F113" s="153">
        <v>0</v>
      </c>
      <c r="G113" s="153">
        <v>0</v>
      </c>
    </row>
    <row r="114" spans="1:7" x14ac:dyDescent="0.25">
      <c r="A114" s="98">
        <v>4241</v>
      </c>
      <c r="B114" s="83" t="s">
        <v>147</v>
      </c>
      <c r="C114" s="79">
        <v>0</v>
      </c>
      <c r="D114" s="79">
        <v>0</v>
      </c>
      <c r="E114" s="153">
        <v>0</v>
      </c>
      <c r="F114" s="153">
        <v>0</v>
      </c>
      <c r="G114" s="153">
        <v>0</v>
      </c>
    </row>
    <row r="115" spans="1:7" x14ac:dyDescent="0.25">
      <c r="A115" s="95"/>
      <c r="B115" s="96"/>
      <c r="C115" s="79"/>
      <c r="D115" s="79"/>
      <c r="E115" s="153"/>
      <c r="F115" s="153"/>
      <c r="G115" s="153"/>
    </row>
    <row r="116" spans="1:7" ht="26.25" x14ac:dyDescent="0.25">
      <c r="A116" s="102" t="s">
        <v>176</v>
      </c>
      <c r="B116" s="103" t="s">
        <v>162</v>
      </c>
      <c r="C116" s="79">
        <f>C117+C165+C516+C567+C610+C651</f>
        <v>1085235.0463474686</v>
      </c>
      <c r="D116" s="79">
        <v>1441860.6099999999</v>
      </c>
      <c r="E116" s="79">
        <f>E117+E165+E516+E567+E610+E651</f>
        <v>1551700</v>
      </c>
      <c r="F116" s="79">
        <f>F117+F165+F516+F567+F610+F651</f>
        <v>1636700</v>
      </c>
      <c r="G116" s="79">
        <f>G117+G165+G516+G567+G610+G651</f>
        <v>1701700</v>
      </c>
    </row>
    <row r="117" spans="1:7" ht="26.25" x14ac:dyDescent="0.25">
      <c r="A117" s="99" t="s">
        <v>173</v>
      </c>
      <c r="B117" s="100" t="s">
        <v>162</v>
      </c>
      <c r="C117" s="79">
        <f>C118</f>
        <v>1075.32</v>
      </c>
      <c r="D117" s="79">
        <v>1663.6100000000001</v>
      </c>
      <c r="E117" s="79">
        <v>1000</v>
      </c>
      <c r="F117" s="79">
        <v>1000</v>
      </c>
      <c r="G117" s="79">
        <v>1000</v>
      </c>
    </row>
    <row r="118" spans="1:7" x14ac:dyDescent="0.25">
      <c r="A118" s="101"/>
      <c r="B118" s="92" t="s">
        <v>158</v>
      </c>
      <c r="C118" s="79">
        <f>C119</f>
        <v>1075.32</v>
      </c>
      <c r="D118" s="79">
        <v>1663.6100000000001</v>
      </c>
      <c r="E118" s="79">
        <v>1000</v>
      </c>
      <c r="F118" s="79">
        <v>1000</v>
      </c>
      <c r="G118" s="79">
        <v>1000</v>
      </c>
    </row>
    <row r="119" spans="1:7" x14ac:dyDescent="0.25">
      <c r="A119" s="93">
        <v>3</v>
      </c>
      <c r="B119" s="94" t="s">
        <v>10</v>
      </c>
      <c r="C119" s="79">
        <f>C130</f>
        <v>1075.32</v>
      </c>
      <c r="D119" s="79">
        <v>1663.6100000000001</v>
      </c>
      <c r="E119" s="79">
        <v>1000</v>
      </c>
      <c r="F119" s="79">
        <v>1000</v>
      </c>
      <c r="G119" s="79">
        <v>1000</v>
      </c>
    </row>
    <row r="120" spans="1:7" x14ac:dyDescent="0.25">
      <c r="A120" s="93">
        <v>31</v>
      </c>
      <c r="B120" s="94" t="s">
        <v>11</v>
      </c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95">
        <v>311</v>
      </c>
      <c r="B121" s="96" t="s">
        <v>96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97">
        <v>3111</v>
      </c>
      <c r="B122" s="81" t="s">
        <v>97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97">
        <v>3113</v>
      </c>
      <c r="B123" s="81" t="s">
        <v>98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</row>
    <row r="124" spans="1:7" x14ac:dyDescent="0.25">
      <c r="A124" s="97">
        <v>3114</v>
      </c>
      <c r="B124" s="81" t="s">
        <v>99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95">
        <v>312</v>
      </c>
      <c r="B125" s="96" t="s">
        <v>100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97">
        <v>3121</v>
      </c>
      <c r="B126" s="81" t="s">
        <v>100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95">
        <v>313</v>
      </c>
      <c r="B127" s="96" t="s">
        <v>101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97">
        <v>3132</v>
      </c>
      <c r="B128" s="81" t="s">
        <v>102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ht="22.5" x14ac:dyDescent="0.25">
      <c r="A129" s="97">
        <v>3133</v>
      </c>
      <c r="B129" s="81" t="s">
        <v>103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93">
        <v>32</v>
      </c>
      <c r="B130" s="94" t="s">
        <v>21</v>
      </c>
      <c r="C130" s="79">
        <f>C131+C135+C142+C152</f>
        <v>1075.32</v>
      </c>
      <c r="D130" s="79">
        <v>1663.6100000000001</v>
      </c>
      <c r="E130" s="79">
        <v>1000</v>
      </c>
      <c r="F130" s="79">
        <v>1000</v>
      </c>
      <c r="G130" s="79">
        <v>1000</v>
      </c>
    </row>
    <row r="131" spans="1:7" x14ac:dyDescent="0.25">
      <c r="A131" s="95">
        <v>321</v>
      </c>
      <c r="B131" s="96" t="s">
        <v>104</v>
      </c>
      <c r="C131" s="79">
        <v>831.11</v>
      </c>
      <c r="D131" s="79">
        <v>1663.6100000000001</v>
      </c>
      <c r="E131" s="79">
        <v>1000</v>
      </c>
      <c r="F131" s="79">
        <v>1000</v>
      </c>
      <c r="G131" s="79">
        <v>1000</v>
      </c>
    </row>
    <row r="132" spans="1:7" x14ac:dyDescent="0.25">
      <c r="A132" s="97">
        <v>3211</v>
      </c>
      <c r="B132" s="81" t="s">
        <v>105</v>
      </c>
      <c r="C132" s="79">
        <f>831.11</f>
        <v>831.11</v>
      </c>
      <c r="D132" s="79">
        <v>1663.6100000000001</v>
      </c>
      <c r="E132" s="79">
        <v>1000</v>
      </c>
      <c r="F132" s="79">
        <v>1000</v>
      </c>
      <c r="G132" s="79">
        <v>1000</v>
      </c>
    </row>
    <row r="133" spans="1:7" x14ac:dyDescent="0.25">
      <c r="A133" s="98">
        <v>3212</v>
      </c>
      <c r="B133" s="82" t="s">
        <v>106</v>
      </c>
      <c r="C133" s="79">
        <v>0</v>
      </c>
      <c r="D133" s="79">
        <v>0</v>
      </c>
      <c r="E133" s="79">
        <v>0</v>
      </c>
      <c r="F133" s="79">
        <v>0</v>
      </c>
      <c r="G133" s="79">
        <v>0</v>
      </c>
    </row>
    <row r="134" spans="1:7" x14ac:dyDescent="0.25">
      <c r="A134" s="98">
        <v>3213</v>
      </c>
      <c r="B134" s="82" t="s">
        <v>107</v>
      </c>
      <c r="C134" s="79">
        <v>0</v>
      </c>
      <c r="D134" s="79">
        <v>0</v>
      </c>
      <c r="E134" s="79">
        <v>0</v>
      </c>
      <c r="F134" s="79">
        <v>0</v>
      </c>
      <c r="G134" s="79">
        <v>0</v>
      </c>
    </row>
    <row r="135" spans="1:7" x14ac:dyDescent="0.25">
      <c r="A135" s="95">
        <v>322</v>
      </c>
      <c r="B135" s="96" t="s">
        <v>108</v>
      </c>
      <c r="C135" s="79">
        <v>100.87</v>
      </c>
      <c r="D135" s="79">
        <v>0</v>
      </c>
      <c r="E135" s="79">
        <v>0</v>
      </c>
      <c r="F135" s="79">
        <v>0</v>
      </c>
      <c r="G135" s="79">
        <v>0</v>
      </c>
    </row>
    <row r="136" spans="1:7" x14ac:dyDescent="0.25">
      <c r="A136" s="98">
        <v>3221</v>
      </c>
      <c r="B136" s="82" t="s">
        <v>109</v>
      </c>
      <c r="C136" s="79">
        <v>100.87</v>
      </c>
      <c r="D136" s="79">
        <v>0</v>
      </c>
      <c r="E136" s="79">
        <v>0</v>
      </c>
      <c r="F136" s="79">
        <v>0</v>
      </c>
      <c r="G136" s="79">
        <v>0</v>
      </c>
    </row>
    <row r="137" spans="1:7" x14ac:dyDescent="0.25">
      <c r="A137" s="98">
        <v>3222</v>
      </c>
      <c r="B137" s="82" t="s">
        <v>110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</row>
    <row r="138" spans="1:7" x14ac:dyDescent="0.25">
      <c r="A138" s="98">
        <v>3223</v>
      </c>
      <c r="B138" s="82" t="s">
        <v>111</v>
      </c>
      <c r="C138" s="79">
        <v>0</v>
      </c>
      <c r="D138" s="79">
        <v>0</v>
      </c>
      <c r="E138" s="79">
        <v>0</v>
      </c>
      <c r="F138" s="79">
        <v>0</v>
      </c>
      <c r="G138" s="79">
        <v>0</v>
      </c>
    </row>
    <row r="139" spans="1:7" x14ac:dyDescent="0.25">
      <c r="A139" s="98">
        <v>3224</v>
      </c>
      <c r="B139" s="82" t="s">
        <v>112</v>
      </c>
      <c r="C139" s="79">
        <v>0</v>
      </c>
      <c r="D139" s="79">
        <v>0</v>
      </c>
      <c r="E139" s="79">
        <v>0</v>
      </c>
      <c r="F139" s="79">
        <v>0</v>
      </c>
      <c r="G139" s="79">
        <v>0</v>
      </c>
    </row>
    <row r="140" spans="1:7" x14ac:dyDescent="0.25">
      <c r="A140" s="98">
        <v>3225</v>
      </c>
      <c r="B140" s="82" t="s">
        <v>113</v>
      </c>
      <c r="C140" s="79">
        <v>0</v>
      </c>
      <c r="D140" s="79">
        <v>0</v>
      </c>
      <c r="E140" s="79">
        <v>0</v>
      </c>
      <c r="F140" s="79">
        <v>0</v>
      </c>
      <c r="G140" s="79">
        <v>0</v>
      </c>
    </row>
    <row r="141" spans="1:7" x14ac:dyDescent="0.25">
      <c r="A141" s="98">
        <v>3227</v>
      </c>
      <c r="B141" s="82" t="s">
        <v>114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</row>
    <row r="142" spans="1:7" x14ac:dyDescent="0.25">
      <c r="A142" s="95">
        <v>323</v>
      </c>
      <c r="B142" s="96" t="s">
        <v>115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</row>
    <row r="143" spans="1:7" x14ac:dyDescent="0.25">
      <c r="A143" s="98">
        <v>3231</v>
      </c>
      <c r="B143" s="82" t="s">
        <v>116</v>
      </c>
      <c r="C143" s="79">
        <v>0</v>
      </c>
      <c r="D143" s="79">
        <v>0</v>
      </c>
      <c r="E143" s="79">
        <v>0</v>
      </c>
      <c r="F143" s="79">
        <v>0</v>
      </c>
      <c r="G143" s="79">
        <v>0</v>
      </c>
    </row>
    <row r="144" spans="1:7" x14ac:dyDescent="0.25">
      <c r="A144" s="98">
        <v>3232</v>
      </c>
      <c r="B144" s="82" t="s">
        <v>117</v>
      </c>
      <c r="C144" s="79">
        <v>0</v>
      </c>
      <c r="D144" s="79">
        <v>0</v>
      </c>
      <c r="E144" s="79">
        <v>0</v>
      </c>
      <c r="F144" s="79">
        <v>0</v>
      </c>
      <c r="G144" s="79">
        <v>0</v>
      </c>
    </row>
    <row r="145" spans="1:7" x14ac:dyDescent="0.25">
      <c r="A145" s="98">
        <v>3233</v>
      </c>
      <c r="B145" s="82" t="s">
        <v>118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</row>
    <row r="146" spans="1:7" x14ac:dyDescent="0.25">
      <c r="A146" s="98">
        <v>3234</v>
      </c>
      <c r="B146" s="83" t="s">
        <v>119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</row>
    <row r="147" spans="1:7" x14ac:dyDescent="0.25">
      <c r="A147" s="98">
        <v>3235</v>
      </c>
      <c r="B147" s="83" t="s">
        <v>120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</row>
    <row r="148" spans="1:7" x14ac:dyDescent="0.25">
      <c r="A148" s="98">
        <v>3236</v>
      </c>
      <c r="B148" s="83" t="s">
        <v>121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</row>
    <row r="149" spans="1:7" x14ac:dyDescent="0.25">
      <c r="A149" s="98">
        <v>3237</v>
      </c>
      <c r="B149" s="83" t="s">
        <v>122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</row>
    <row r="150" spans="1:7" x14ac:dyDescent="0.25">
      <c r="A150" s="98">
        <v>3238</v>
      </c>
      <c r="B150" s="83" t="s">
        <v>123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</row>
    <row r="151" spans="1:7" x14ac:dyDescent="0.25">
      <c r="A151" s="98">
        <v>3239</v>
      </c>
      <c r="B151" s="83" t="s">
        <v>124</v>
      </c>
      <c r="C151" s="79">
        <v>0</v>
      </c>
      <c r="D151" s="79">
        <v>0</v>
      </c>
      <c r="E151" s="79">
        <v>0</v>
      </c>
      <c r="F151" s="79">
        <v>0</v>
      </c>
      <c r="G151" s="79">
        <v>0</v>
      </c>
    </row>
    <row r="152" spans="1:7" x14ac:dyDescent="0.25">
      <c r="A152" s="95">
        <v>329</v>
      </c>
      <c r="B152" s="96" t="s">
        <v>127</v>
      </c>
      <c r="C152" s="79">
        <v>143.34</v>
      </c>
      <c r="D152" s="79">
        <v>0</v>
      </c>
      <c r="E152" s="79">
        <v>0</v>
      </c>
      <c r="F152" s="79">
        <v>0</v>
      </c>
      <c r="G152" s="79">
        <v>0</v>
      </c>
    </row>
    <row r="153" spans="1:7" ht="23.25" x14ac:dyDescent="0.25">
      <c r="A153" s="98">
        <v>3291</v>
      </c>
      <c r="B153" s="83" t="s">
        <v>128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</row>
    <row r="154" spans="1:7" x14ac:dyDescent="0.25">
      <c r="A154" s="98">
        <v>3292</v>
      </c>
      <c r="B154" s="83" t="s">
        <v>129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</row>
    <row r="155" spans="1:7" x14ac:dyDescent="0.25">
      <c r="A155" s="98">
        <v>3293</v>
      </c>
      <c r="B155" s="83" t="s">
        <v>130</v>
      </c>
      <c r="C155" s="79">
        <v>143.34</v>
      </c>
      <c r="D155" s="79">
        <v>0</v>
      </c>
      <c r="E155" s="79">
        <v>0</v>
      </c>
      <c r="F155" s="79">
        <v>0</v>
      </c>
      <c r="G155" s="79">
        <v>0</v>
      </c>
    </row>
    <row r="156" spans="1:7" x14ac:dyDescent="0.25">
      <c r="A156" s="98">
        <v>3294</v>
      </c>
      <c r="B156" s="83" t="s">
        <v>131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</row>
    <row r="157" spans="1:7" x14ac:dyDescent="0.25">
      <c r="A157" s="98">
        <v>3295</v>
      </c>
      <c r="B157" s="83" t="s">
        <v>132</v>
      </c>
      <c r="C157" s="79">
        <v>0</v>
      </c>
      <c r="D157" s="79">
        <v>0</v>
      </c>
      <c r="E157" s="79">
        <v>0</v>
      </c>
      <c r="F157" s="79">
        <v>0</v>
      </c>
      <c r="G157" s="79">
        <v>0</v>
      </c>
    </row>
    <row r="158" spans="1:7" x14ac:dyDescent="0.25">
      <c r="A158" s="98">
        <v>3296</v>
      </c>
      <c r="B158" s="83" t="s">
        <v>133</v>
      </c>
      <c r="C158" s="79">
        <v>0</v>
      </c>
      <c r="D158" s="79">
        <v>0</v>
      </c>
      <c r="E158" s="79">
        <v>0</v>
      </c>
      <c r="F158" s="79">
        <v>0</v>
      </c>
      <c r="G158" s="79">
        <v>0</v>
      </c>
    </row>
    <row r="159" spans="1:7" x14ac:dyDescent="0.25">
      <c r="A159" s="98">
        <v>3299</v>
      </c>
      <c r="B159" s="83" t="s">
        <v>134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</row>
    <row r="160" spans="1:7" x14ac:dyDescent="0.25">
      <c r="A160" s="93">
        <v>34</v>
      </c>
      <c r="B160" s="94" t="s">
        <v>135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</row>
    <row r="161" spans="1:7" x14ac:dyDescent="0.25">
      <c r="A161" s="95">
        <v>343</v>
      </c>
      <c r="B161" s="96" t="s">
        <v>136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</row>
    <row r="162" spans="1:7" x14ac:dyDescent="0.25">
      <c r="A162" s="98">
        <v>3431</v>
      </c>
      <c r="B162" s="84" t="s">
        <v>137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</row>
    <row r="163" spans="1:7" x14ac:dyDescent="0.25">
      <c r="A163" s="98">
        <v>3433</v>
      </c>
      <c r="B163" s="83" t="s">
        <v>138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</row>
    <row r="164" spans="1:7" x14ac:dyDescent="0.25">
      <c r="A164" s="95"/>
      <c r="B164" s="96"/>
      <c r="C164" s="79"/>
      <c r="D164" s="79"/>
      <c r="E164" s="79"/>
      <c r="F164" s="79"/>
      <c r="G164" s="79"/>
    </row>
    <row r="165" spans="1:7" ht="25.5" customHeight="1" x14ac:dyDescent="0.25">
      <c r="A165" s="99" t="s">
        <v>177</v>
      </c>
      <c r="B165" s="100" t="s">
        <v>194</v>
      </c>
      <c r="C165" s="79">
        <f>C166+C224+C282+C341+C399+C457</f>
        <v>1076880.2763474684</v>
      </c>
      <c r="D165" s="79">
        <v>1348870</v>
      </c>
      <c r="E165" s="79">
        <f>E166+E224+E282+E341+E399+E457</f>
        <v>1469200</v>
      </c>
      <c r="F165" s="79">
        <f t="shared" ref="F165:G165" si="9">F166+F224+F282+F341+F399+F457</f>
        <v>1554200</v>
      </c>
      <c r="G165" s="79">
        <f t="shared" si="9"/>
        <v>1619200</v>
      </c>
    </row>
    <row r="166" spans="1:7" x14ac:dyDescent="0.25">
      <c r="A166" s="101"/>
      <c r="B166" s="92" t="s">
        <v>163</v>
      </c>
      <c r="C166" s="79">
        <f>C167+C214</f>
        <v>1825.7199999999998</v>
      </c>
      <c r="D166" s="79">
        <v>3500</v>
      </c>
      <c r="E166" s="79">
        <f>E167+E214</f>
        <v>3500</v>
      </c>
      <c r="F166" s="79">
        <f t="shared" ref="F166:G166" si="10">F167+F214</f>
        <v>3500</v>
      </c>
      <c r="G166" s="79">
        <f t="shared" si="10"/>
        <v>3500</v>
      </c>
    </row>
    <row r="167" spans="1:7" x14ac:dyDescent="0.25">
      <c r="A167" s="93">
        <v>3</v>
      </c>
      <c r="B167" s="94" t="s">
        <v>10</v>
      </c>
      <c r="C167" s="79">
        <v>440.39</v>
      </c>
      <c r="D167" s="79">
        <v>2870</v>
      </c>
      <c r="E167" s="79">
        <f>E168+E178+E210</f>
        <v>2500</v>
      </c>
      <c r="F167" s="79">
        <f t="shared" ref="F167:G167" si="11">F168+F178+F210</f>
        <v>2500</v>
      </c>
      <c r="G167" s="79">
        <f t="shared" si="11"/>
        <v>2500</v>
      </c>
    </row>
    <row r="168" spans="1:7" x14ac:dyDescent="0.25">
      <c r="A168" s="93">
        <v>31</v>
      </c>
      <c r="B168" s="94" t="s">
        <v>11</v>
      </c>
      <c r="C168" s="79">
        <v>0</v>
      </c>
      <c r="D168" s="79">
        <v>0</v>
      </c>
      <c r="E168" s="79">
        <v>0</v>
      </c>
      <c r="F168" s="79">
        <v>0</v>
      </c>
      <c r="G168" s="79">
        <v>0</v>
      </c>
    </row>
    <row r="169" spans="1:7" x14ac:dyDescent="0.25">
      <c r="A169" s="95">
        <v>311</v>
      </c>
      <c r="B169" s="96" t="s">
        <v>96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</row>
    <row r="170" spans="1:7" x14ac:dyDescent="0.25">
      <c r="A170" s="97">
        <v>3111</v>
      </c>
      <c r="B170" s="81" t="s">
        <v>97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</row>
    <row r="171" spans="1:7" x14ac:dyDescent="0.25">
      <c r="A171" s="97">
        <v>3113</v>
      </c>
      <c r="B171" s="81" t="s">
        <v>98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</row>
    <row r="172" spans="1:7" x14ac:dyDescent="0.25">
      <c r="A172" s="97">
        <v>3114</v>
      </c>
      <c r="B172" s="81" t="s">
        <v>99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</row>
    <row r="173" spans="1:7" x14ac:dyDescent="0.25">
      <c r="A173" s="95">
        <v>312</v>
      </c>
      <c r="B173" s="96" t="s">
        <v>100</v>
      </c>
      <c r="C173" s="79">
        <v>0</v>
      </c>
      <c r="D173" s="79">
        <v>0</v>
      </c>
      <c r="E173" s="79">
        <v>0</v>
      </c>
      <c r="F173" s="79">
        <v>0</v>
      </c>
      <c r="G173" s="79">
        <v>0</v>
      </c>
    </row>
    <row r="174" spans="1:7" x14ac:dyDescent="0.25">
      <c r="A174" s="97">
        <v>3121</v>
      </c>
      <c r="B174" s="81" t="s">
        <v>100</v>
      </c>
      <c r="C174" s="79">
        <v>0</v>
      </c>
      <c r="D174" s="79">
        <v>0</v>
      </c>
      <c r="E174" s="79">
        <v>0</v>
      </c>
      <c r="F174" s="79">
        <v>0</v>
      </c>
      <c r="G174" s="79">
        <v>0</v>
      </c>
    </row>
    <row r="175" spans="1:7" x14ac:dyDescent="0.25">
      <c r="A175" s="95">
        <v>313</v>
      </c>
      <c r="B175" s="96" t="s">
        <v>101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</row>
    <row r="176" spans="1:7" x14ac:dyDescent="0.25">
      <c r="A176" s="97">
        <v>3132</v>
      </c>
      <c r="B176" s="81" t="s">
        <v>102</v>
      </c>
      <c r="C176" s="79">
        <v>0</v>
      </c>
      <c r="D176" s="79">
        <v>0</v>
      </c>
      <c r="E176" s="79">
        <v>0</v>
      </c>
      <c r="F176" s="79">
        <v>0</v>
      </c>
      <c r="G176" s="79">
        <v>0</v>
      </c>
    </row>
    <row r="177" spans="1:7" ht="22.5" x14ac:dyDescent="0.25">
      <c r="A177" s="97">
        <v>3133</v>
      </c>
      <c r="B177" s="81" t="s">
        <v>103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</row>
    <row r="178" spans="1:7" x14ac:dyDescent="0.25">
      <c r="A178" s="93">
        <v>32</v>
      </c>
      <c r="B178" s="94" t="s">
        <v>21</v>
      </c>
      <c r="C178" s="79">
        <v>282.79000000000002</v>
      </c>
      <c r="D178" s="79">
        <v>2870</v>
      </c>
      <c r="E178" s="79">
        <f>E179+E183+E190+E202</f>
        <v>2500</v>
      </c>
      <c r="F178" s="79">
        <f t="shared" ref="F178:G178" si="12">F179+F183+F190+F202</f>
        <v>2500</v>
      </c>
      <c r="G178" s="79">
        <f t="shared" si="12"/>
        <v>2500</v>
      </c>
    </row>
    <row r="179" spans="1:7" x14ac:dyDescent="0.25">
      <c r="A179" s="95">
        <v>321</v>
      </c>
      <c r="B179" s="96" t="s">
        <v>104</v>
      </c>
      <c r="C179" s="79">
        <v>0</v>
      </c>
      <c r="D179" s="79">
        <v>1310</v>
      </c>
      <c r="E179" s="79">
        <f>E180+E181+E182</f>
        <v>1500</v>
      </c>
      <c r="F179" s="79">
        <f t="shared" ref="F179:G179" si="13">F180+F181+F182</f>
        <v>1500</v>
      </c>
      <c r="G179" s="79">
        <f t="shared" si="13"/>
        <v>1500</v>
      </c>
    </row>
    <row r="180" spans="1:7" x14ac:dyDescent="0.25">
      <c r="A180" s="97">
        <v>3211</v>
      </c>
      <c r="B180" s="81" t="s">
        <v>105</v>
      </c>
      <c r="C180" s="79">
        <v>0</v>
      </c>
      <c r="D180" s="79">
        <v>1310</v>
      </c>
      <c r="E180" s="79">
        <v>1500</v>
      </c>
      <c r="F180" s="79">
        <v>1500</v>
      </c>
      <c r="G180" s="79">
        <v>1500</v>
      </c>
    </row>
    <row r="181" spans="1:7" x14ac:dyDescent="0.25">
      <c r="A181" s="98">
        <v>3212</v>
      </c>
      <c r="B181" s="82" t="s">
        <v>106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</row>
    <row r="182" spans="1:7" x14ac:dyDescent="0.25">
      <c r="A182" s="98">
        <v>3213</v>
      </c>
      <c r="B182" s="82" t="s">
        <v>107</v>
      </c>
      <c r="C182" s="79">
        <v>0</v>
      </c>
      <c r="D182" s="79">
        <v>0</v>
      </c>
      <c r="E182" s="79">
        <v>0</v>
      </c>
      <c r="F182" s="79">
        <v>0</v>
      </c>
      <c r="G182" s="79">
        <v>0</v>
      </c>
    </row>
    <row r="183" spans="1:7" x14ac:dyDescent="0.25">
      <c r="A183" s="95">
        <v>322</v>
      </c>
      <c r="B183" s="96" t="s">
        <v>108</v>
      </c>
      <c r="C183" s="79">
        <v>282.79000000000002</v>
      </c>
      <c r="D183" s="79">
        <v>960</v>
      </c>
      <c r="E183" s="79">
        <f>E184+E185+E186+E187+E188+E189</f>
        <v>800</v>
      </c>
      <c r="F183" s="79">
        <f t="shared" ref="F183:G183" si="14">F184+F185+F186+F187+F188+F189</f>
        <v>800</v>
      </c>
      <c r="G183" s="79">
        <f t="shared" si="14"/>
        <v>800</v>
      </c>
    </row>
    <row r="184" spans="1:7" x14ac:dyDescent="0.25">
      <c r="A184" s="98">
        <v>3221</v>
      </c>
      <c r="B184" s="82" t="s">
        <v>109</v>
      </c>
      <c r="C184" s="79">
        <v>0</v>
      </c>
      <c r="D184" s="79">
        <v>260</v>
      </c>
      <c r="E184" s="79">
        <v>100</v>
      </c>
      <c r="F184" s="79">
        <v>100</v>
      </c>
      <c r="G184" s="79">
        <v>100</v>
      </c>
    </row>
    <row r="185" spans="1:7" x14ac:dyDescent="0.25">
      <c r="A185" s="98">
        <v>3222</v>
      </c>
      <c r="B185" s="82" t="s">
        <v>110</v>
      </c>
      <c r="C185" s="79">
        <v>0</v>
      </c>
      <c r="D185" s="79">
        <v>400</v>
      </c>
      <c r="E185" s="79">
        <v>600</v>
      </c>
      <c r="F185" s="79">
        <v>600</v>
      </c>
      <c r="G185" s="79">
        <v>600</v>
      </c>
    </row>
    <row r="186" spans="1:7" x14ac:dyDescent="0.25">
      <c r="A186" s="98">
        <v>3223</v>
      </c>
      <c r="B186" s="82" t="s">
        <v>111</v>
      </c>
      <c r="C186" s="79">
        <v>0</v>
      </c>
      <c r="D186" s="79">
        <v>0</v>
      </c>
      <c r="E186" s="79">
        <v>0</v>
      </c>
      <c r="F186" s="79">
        <v>0</v>
      </c>
      <c r="G186" s="79">
        <v>0</v>
      </c>
    </row>
    <row r="187" spans="1:7" x14ac:dyDescent="0.25">
      <c r="A187" s="98">
        <v>3224</v>
      </c>
      <c r="B187" s="82" t="s">
        <v>112</v>
      </c>
      <c r="C187" s="79">
        <v>0</v>
      </c>
      <c r="D187" s="79">
        <v>200</v>
      </c>
      <c r="E187" s="79">
        <v>0</v>
      </c>
      <c r="F187" s="79">
        <v>0</v>
      </c>
      <c r="G187" s="79">
        <v>0</v>
      </c>
    </row>
    <row r="188" spans="1:7" x14ac:dyDescent="0.25">
      <c r="A188" s="98">
        <v>3225</v>
      </c>
      <c r="B188" s="82" t="s">
        <v>113</v>
      </c>
      <c r="C188" s="79">
        <v>0</v>
      </c>
      <c r="D188" s="79">
        <v>100</v>
      </c>
      <c r="E188" s="79">
        <v>100</v>
      </c>
      <c r="F188" s="79">
        <v>100</v>
      </c>
      <c r="G188" s="79">
        <v>100</v>
      </c>
    </row>
    <row r="189" spans="1:7" x14ac:dyDescent="0.25">
      <c r="A189" s="98">
        <v>3227</v>
      </c>
      <c r="B189" s="82" t="s">
        <v>114</v>
      </c>
      <c r="C189" s="79">
        <v>0</v>
      </c>
      <c r="D189" s="79">
        <v>0</v>
      </c>
      <c r="E189" s="79">
        <v>0</v>
      </c>
      <c r="F189" s="79">
        <v>0</v>
      </c>
      <c r="G189" s="79">
        <v>0</v>
      </c>
    </row>
    <row r="190" spans="1:7" x14ac:dyDescent="0.25">
      <c r="A190" s="95">
        <v>323</v>
      </c>
      <c r="B190" s="96" t="s">
        <v>115</v>
      </c>
      <c r="C190" s="79">
        <v>0</v>
      </c>
      <c r="D190" s="79">
        <v>70</v>
      </c>
      <c r="E190" s="79">
        <v>0</v>
      </c>
      <c r="F190" s="79">
        <v>0</v>
      </c>
      <c r="G190" s="79">
        <v>0</v>
      </c>
    </row>
    <row r="191" spans="1:7" x14ac:dyDescent="0.25">
      <c r="A191" s="98">
        <v>3231</v>
      </c>
      <c r="B191" s="82" t="s">
        <v>116</v>
      </c>
      <c r="C191" s="79">
        <v>0</v>
      </c>
      <c r="D191" s="79">
        <v>70</v>
      </c>
      <c r="E191" s="79">
        <v>0</v>
      </c>
      <c r="F191" s="79">
        <v>0</v>
      </c>
      <c r="G191" s="79">
        <v>0</v>
      </c>
    </row>
    <row r="192" spans="1:7" x14ac:dyDescent="0.25">
      <c r="A192" s="98">
        <v>3232</v>
      </c>
      <c r="B192" s="82" t="s">
        <v>117</v>
      </c>
      <c r="C192" s="79">
        <v>0</v>
      </c>
      <c r="D192" s="79">
        <v>0</v>
      </c>
      <c r="E192" s="79">
        <v>0</v>
      </c>
      <c r="F192" s="79">
        <v>0</v>
      </c>
      <c r="G192" s="79">
        <v>0</v>
      </c>
    </row>
    <row r="193" spans="1:7" x14ac:dyDescent="0.25">
      <c r="A193" s="98">
        <v>3233</v>
      </c>
      <c r="B193" s="82" t="s">
        <v>118</v>
      </c>
      <c r="C193" s="79">
        <v>0</v>
      </c>
      <c r="D193" s="79">
        <v>0</v>
      </c>
      <c r="E193" s="79">
        <v>0</v>
      </c>
      <c r="F193" s="79">
        <v>0</v>
      </c>
      <c r="G193" s="79">
        <v>0</v>
      </c>
    </row>
    <row r="194" spans="1:7" x14ac:dyDescent="0.25">
      <c r="A194" s="98">
        <v>3234</v>
      </c>
      <c r="B194" s="83" t="s">
        <v>119</v>
      </c>
      <c r="C194" s="79">
        <v>0</v>
      </c>
      <c r="D194" s="79">
        <v>0</v>
      </c>
      <c r="E194" s="79">
        <v>0</v>
      </c>
      <c r="F194" s="79">
        <v>0</v>
      </c>
      <c r="G194" s="79">
        <v>0</v>
      </c>
    </row>
    <row r="195" spans="1:7" x14ac:dyDescent="0.25">
      <c r="A195" s="98">
        <v>3235</v>
      </c>
      <c r="B195" s="83" t="s">
        <v>120</v>
      </c>
      <c r="C195" s="79">
        <v>0</v>
      </c>
      <c r="D195" s="79">
        <v>0</v>
      </c>
      <c r="E195" s="79">
        <v>0</v>
      </c>
      <c r="F195" s="79">
        <v>0</v>
      </c>
      <c r="G195" s="79">
        <v>0</v>
      </c>
    </row>
    <row r="196" spans="1:7" x14ac:dyDescent="0.25">
      <c r="A196" s="98">
        <v>3236</v>
      </c>
      <c r="B196" s="83" t="s">
        <v>121</v>
      </c>
      <c r="C196" s="79">
        <v>0</v>
      </c>
      <c r="D196" s="79">
        <v>0</v>
      </c>
      <c r="E196" s="79">
        <v>0</v>
      </c>
      <c r="F196" s="79">
        <v>0</v>
      </c>
      <c r="G196" s="79">
        <v>0</v>
      </c>
    </row>
    <row r="197" spans="1:7" x14ac:dyDescent="0.25">
      <c r="A197" s="98">
        <v>3237</v>
      </c>
      <c r="B197" s="83" t="s">
        <v>122</v>
      </c>
      <c r="C197" s="79">
        <v>0</v>
      </c>
      <c r="D197" s="79">
        <v>0</v>
      </c>
      <c r="E197" s="79">
        <v>0</v>
      </c>
      <c r="F197" s="79">
        <v>0</v>
      </c>
      <c r="G197" s="79">
        <v>0</v>
      </c>
    </row>
    <row r="198" spans="1:7" x14ac:dyDescent="0.25">
      <c r="A198" s="98">
        <v>3238</v>
      </c>
      <c r="B198" s="83" t="s">
        <v>123</v>
      </c>
      <c r="C198" s="79">
        <v>0</v>
      </c>
      <c r="D198" s="79">
        <v>0</v>
      </c>
      <c r="E198" s="79">
        <v>0</v>
      </c>
      <c r="F198" s="79">
        <v>0</v>
      </c>
      <c r="G198" s="79">
        <v>0</v>
      </c>
    </row>
    <row r="199" spans="1:7" x14ac:dyDescent="0.25">
      <c r="A199" s="98">
        <v>3239</v>
      </c>
      <c r="B199" s="83" t="s">
        <v>124</v>
      </c>
      <c r="C199" s="79">
        <v>0</v>
      </c>
      <c r="D199" s="79">
        <v>0</v>
      </c>
      <c r="E199" s="79">
        <v>0</v>
      </c>
      <c r="F199" s="79">
        <v>0</v>
      </c>
      <c r="G199" s="79">
        <v>0</v>
      </c>
    </row>
    <row r="200" spans="1:7" ht="26.25" x14ac:dyDescent="0.25">
      <c r="A200" s="95">
        <v>324</v>
      </c>
      <c r="B200" s="96" t="s">
        <v>125</v>
      </c>
      <c r="C200" s="79">
        <v>0</v>
      </c>
      <c r="D200" s="79">
        <v>0</v>
      </c>
      <c r="E200" s="79">
        <v>0</v>
      </c>
      <c r="F200" s="79">
        <v>0</v>
      </c>
      <c r="G200" s="79">
        <v>0</v>
      </c>
    </row>
    <row r="201" spans="1:7" ht="23.25" x14ac:dyDescent="0.25">
      <c r="A201" s="98">
        <v>3241</v>
      </c>
      <c r="B201" s="83" t="s">
        <v>126</v>
      </c>
      <c r="C201" s="79">
        <v>0</v>
      </c>
      <c r="D201" s="79">
        <v>0</v>
      </c>
      <c r="E201" s="79">
        <v>0</v>
      </c>
      <c r="F201" s="79">
        <v>0</v>
      </c>
      <c r="G201" s="79">
        <v>0</v>
      </c>
    </row>
    <row r="202" spans="1:7" x14ac:dyDescent="0.25">
      <c r="A202" s="95">
        <v>329</v>
      </c>
      <c r="B202" s="96" t="s">
        <v>127</v>
      </c>
      <c r="C202" s="79">
        <v>157.59</v>
      </c>
      <c r="D202" s="79">
        <v>530</v>
      </c>
      <c r="E202" s="79">
        <v>200</v>
      </c>
      <c r="F202" s="79">
        <v>200</v>
      </c>
      <c r="G202" s="79">
        <v>200</v>
      </c>
    </row>
    <row r="203" spans="1:7" ht="23.25" x14ac:dyDescent="0.25">
      <c r="A203" s="98">
        <v>3291</v>
      </c>
      <c r="B203" s="83" t="s">
        <v>128</v>
      </c>
      <c r="C203" s="79">
        <v>0</v>
      </c>
      <c r="D203" s="79">
        <v>0</v>
      </c>
      <c r="E203" s="79">
        <v>0</v>
      </c>
      <c r="F203" s="79">
        <v>0</v>
      </c>
      <c r="G203" s="79">
        <v>0</v>
      </c>
    </row>
    <row r="204" spans="1:7" x14ac:dyDescent="0.25">
      <c r="A204" s="98">
        <v>3292</v>
      </c>
      <c r="B204" s="83" t="s">
        <v>129</v>
      </c>
      <c r="C204" s="79">
        <v>0</v>
      </c>
      <c r="D204" s="79">
        <v>0</v>
      </c>
      <c r="E204" s="79">
        <v>0</v>
      </c>
      <c r="F204" s="79">
        <v>0</v>
      </c>
      <c r="G204" s="79">
        <v>0</v>
      </c>
    </row>
    <row r="205" spans="1:7" x14ac:dyDescent="0.25">
      <c r="A205" s="98">
        <v>3293</v>
      </c>
      <c r="B205" s="83" t="s">
        <v>130</v>
      </c>
      <c r="C205" s="79">
        <v>0</v>
      </c>
      <c r="D205" s="79">
        <v>0</v>
      </c>
      <c r="E205" s="79">
        <v>0</v>
      </c>
      <c r="F205" s="79">
        <v>0</v>
      </c>
      <c r="G205" s="79">
        <v>0</v>
      </c>
    </row>
    <row r="206" spans="1:7" x14ac:dyDescent="0.25">
      <c r="A206" s="98">
        <v>3294</v>
      </c>
      <c r="B206" s="83" t="s">
        <v>131</v>
      </c>
      <c r="C206" s="79">
        <v>0</v>
      </c>
      <c r="D206" s="79">
        <v>0</v>
      </c>
      <c r="E206" s="79">
        <v>0</v>
      </c>
      <c r="F206" s="79">
        <v>0</v>
      </c>
      <c r="G206" s="79">
        <v>0</v>
      </c>
    </row>
    <row r="207" spans="1:7" x14ac:dyDescent="0.25">
      <c r="A207" s="98">
        <v>3295</v>
      </c>
      <c r="B207" s="83" t="s">
        <v>132</v>
      </c>
      <c r="C207" s="79">
        <v>0</v>
      </c>
      <c r="D207" s="79">
        <v>0</v>
      </c>
      <c r="E207" s="79">
        <v>0</v>
      </c>
      <c r="F207" s="79">
        <v>0</v>
      </c>
      <c r="G207" s="79">
        <v>0</v>
      </c>
    </row>
    <row r="208" spans="1:7" x14ac:dyDescent="0.25">
      <c r="A208" s="98">
        <v>3296</v>
      </c>
      <c r="B208" s="83" t="s">
        <v>133</v>
      </c>
      <c r="C208" s="79">
        <v>0</v>
      </c>
      <c r="D208" s="79">
        <v>0</v>
      </c>
      <c r="E208" s="79">
        <v>0</v>
      </c>
      <c r="F208" s="79">
        <v>0</v>
      </c>
      <c r="G208" s="79">
        <v>0</v>
      </c>
    </row>
    <row r="209" spans="1:7" x14ac:dyDescent="0.25">
      <c r="A209" s="98">
        <v>3299</v>
      </c>
      <c r="B209" s="83" t="s">
        <v>134</v>
      </c>
      <c r="C209" s="79">
        <v>157.59240825535869</v>
      </c>
      <c r="D209" s="79">
        <v>530</v>
      </c>
      <c r="E209" s="79">
        <v>200</v>
      </c>
      <c r="F209" s="79">
        <v>200</v>
      </c>
      <c r="G209" s="79">
        <v>200</v>
      </c>
    </row>
    <row r="210" spans="1:7" x14ac:dyDescent="0.25">
      <c r="A210" s="93">
        <v>34</v>
      </c>
      <c r="B210" s="94" t="s">
        <v>135</v>
      </c>
      <c r="C210" s="79">
        <v>0</v>
      </c>
      <c r="D210" s="79">
        <v>0</v>
      </c>
      <c r="E210" s="79">
        <v>0</v>
      </c>
      <c r="F210" s="79">
        <v>0</v>
      </c>
      <c r="G210" s="79">
        <v>0</v>
      </c>
    </row>
    <row r="211" spans="1:7" x14ac:dyDescent="0.25">
      <c r="A211" s="95">
        <v>343</v>
      </c>
      <c r="B211" s="96" t="s">
        <v>136</v>
      </c>
      <c r="C211" s="79">
        <v>0</v>
      </c>
      <c r="D211" s="79">
        <v>0</v>
      </c>
      <c r="E211" s="79">
        <v>0</v>
      </c>
      <c r="F211" s="79">
        <v>0</v>
      </c>
      <c r="G211" s="79">
        <v>0</v>
      </c>
    </row>
    <row r="212" spans="1:7" x14ac:dyDescent="0.25">
      <c r="A212" s="98">
        <v>3431</v>
      </c>
      <c r="B212" s="84" t="s">
        <v>137</v>
      </c>
      <c r="C212" s="79">
        <v>0</v>
      </c>
      <c r="D212" s="79">
        <v>0</v>
      </c>
      <c r="E212" s="79">
        <v>0</v>
      </c>
      <c r="F212" s="79">
        <v>0</v>
      </c>
      <c r="G212" s="79">
        <v>0</v>
      </c>
    </row>
    <row r="213" spans="1:7" x14ac:dyDescent="0.25">
      <c r="A213" s="98">
        <v>3433</v>
      </c>
      <c r="B213" s="83" t="s">
        <v>138</v>
      </c>
      <c r="C213" s="79">
        <v>0</v>
      </c>
      <c r="D213" s="79">
        <v>0</v>
      </c>
      <c r="E213" s="79">
        <v>0</v>
      </c>
      <c r="F213" s="79">
        <v>0</v>
      </c>
      <c r="G213" s="79">
        <v>0</v>
      </c>
    </row>
    <row r="214" spans="1:7" ht="26.25" x14ac:dyDescent="0.25">
      <c r="A214" s="93">
        <v>4</v>
      </c>
      <c r="B214" s="94" t="s">
        <v>12</v>
      </c>
      <c r="C214" s="79">
        <v>1385.33</v>
      </c>
      <c r="D214" s="79">
        <v>630</v>
      </c>
      <c r="E214" s="79">
        <v>1000</v>
      </c>
      <c r="F214" s="79">
        <v>1000</v>
      </c>
      <c r="G214" s="79">
        <v>1000</v>
      </c>
    </row>
    <row r="215" spans="1:7" ht="26.25" x14ac:dyDescent="0.25">
      <c r="A215" s="93">
        <v>42</v>
      </c>
      <c r="B215" s="94" t="s">
        <v>29</v>
      </c>
      <c r="C215" s="79">
        <v>1385.33</v>
      </c>
      <c r="D215" s="79">
        <v>630</v>
      </c>
      <c r="E215" s="79">
        <v>1000</v>
      </c>
      <c r="F215" s="79">
        <v>1000</v>
      </c>
      <c r="G215" s="79">
        <v>1000</v>
      </c>
    </row>
    <row r="216" spans="1:7" x14ac:dyDescent="0.25">
      <c r="A216" s="95">
        <v>421</v>
      </c>
      <c r="B216" s="96" t="s">
        <v>141</v>
      </c>
      <c r="C216" s="79">
        <v>0</v>
      </c>
      <c r="D216" s="79">
        <v>0</v>
      </c>
      <c r="E216" s="79">
        <v>0</v>
      </c>
      <c r="F216" s="79">
        <v>0</v>
      </c>
      <c r="G216" s="79">
        <v>0</v>
      </c>
    </row>
    <row r="217" spans="1:7" x14ac:dyDescent="0.25">
      <c r="A217" s="98">
        <v>4212</v>
      </c>
      <c r="B217" s="85" t="s">
        <v>142</v>
      </c>
      <c r="C217" s="79">
        <v>0</v>
      </c>
      <c r="D217" s="79">
        <v>0</v>
      </c>
      <c r="E217" s="79">
        <v>0</v>
      </c>
      <c r="F217" s="79">
        <v>0</v>
      </c>
      <c r="G217" s="79">
        <v>0</v>
      </c>
    </row>
    <row r="218" spans="1:7" x14ac:dyDescent="0.25">
      <c r="A218" s="95">
        <v>422</v>
      </c>
      <c r="B218" s="96" t="s">
        <v>143</v>
      </c>
      <c r="C218" s="79">
        <v>1385.33</v>
      </c>
      <c r="D218" s="79">
        <v>630</v>
      </c>
      <c r="E218" s="79">
        <v>0</v>
      </c>
      <c r="F218" s="79">
        <v>0</v>
      </c>
      <c r="G218" s="79">
        <v>0</v>
      </c>
    </row>
    <row r="219" spans="1:7" x14ac:dyDescent="0.25">
      <c r="A219" s="98">
        <v>4221</v>
      </c>
      <c r="B219" s="85" t="s">
        <v>144</v>
      </c>
      <c r="C219" s="79">
        <v>0</v>
      </c>
      <c r="D219" s="79">
        <v>0</v>
      </c>
      <c r="E219" s="79">
        <v>0</v>
      </c>
      <c r="F219" s="79">
        <v>0</v>
      </c>
      <c r="G219" s="79">
        <v>0</v>
      </c>
    </row>
    <row r="220" spans="1:7" x14ac:dyDescent="0.25">
      <c r="A220" s="98">
        <v>4226</v>
      </c>
      <c r="B220" s="85" t="s">
        <v>145</v>
      </c>
      <c r="C220" s="79">
        <v>0</v>
      </c>
      <c r="D220" s="79">
        <v>0</v>
      </c>
      <c r="E220" s="79">
        <v>0</v>
      </c>
      <c r="F220" s="79">
        <v>0</v>
      </c>
      <c r="G220" s="79">
        <v>0</v>
      </c>
    </row>
    <row r="221" spans="1:7" x14ac:dyDescent="0.25">
      <c r="A221" s="98">
        <v>4227</v>
      </c>
      <c r="B221" s="83" t="s">
        <v>95</v>
      </c>
      <c r="C221" s="79">
        <v>1385.3314752140154</v>
      </c>
      <c r="D221" s="79">
        <v>630</v>
      </c>
      <c r="E221" s="79">
        <v>1000</v>
      </c>
      <c r="F221" s="79">
        <v>1000</v>
      </c>
      <c r="G221" s="79">
        <v>1000</v>
      </c>
    </row>
    <row r="222" spans="1:7" ht="26.25" x14ac:dyDescent="0.25">
      <c r="A222" s="95">
        <v>424</v>
      </c>
      <c r="B222" s="96" t="s">
        <v>160</v>
      </c>
      <c r="C222" s="79">
        <v>0</v>
      </c>
      <c r="D222" s="79">
        <v>0</v>
      </c>
      <c r="E222" s="79">
        <v>0</v>
      </c>
      <c r="F222" s="79">
        <v>0</v>
      </c>
      <c r="G222" s="79">
        <v>0</v>
      </c>
    </row>
    <row r="223" spans="1:7" x14ac:dyDescent="0.25">
      <c r="A223" s="98">
        <v>4241</v>
      </c>
      <c r="B223" s="83" t="s">
        <v>147</v>
      </c>
      <c r="C223" s="79">
        <v>0</v>
      </c>
      <c r="D223" s="79">
        <v>0</v>
      </c>
      <c r="E223" s="79">
        <v>0</v>
      </c>
      <c r="F223" s="79">
        <v>0</v>
      </c>
      <c r="G223" s="79">
        <v>0</v>
      </c>
    </row>
    <row r="224" spans="1:7" x14ac:dyDescent="0.25">
      <c r="A224" s="101"/>
      <c r="B224" s="92" t="s">
        <v>164</v>
      </c>
      <c r="C224" s="79">
        <f>C225</f>
        <v>12685.301402880084</v>
      </c>
      <c r="D224" s="79">
        <v>41680</v>
      </c>
      <c r="E224" s="79">
        <f>E225+E272</f>
        <v>40000</v>
      </c>
      <c r="F224" s="79">
        <f t="shared" ref="F224:G224" si="15">F225+F272</f>
        <v>40000</v>
      </c>
      <c r="G224" s="79">
        <f t="shared" si="15"/>
        <v>40000</v>
      </c>
    </row>
    <row r="225" spans="1:7" x14ac:dyDescent="0.25">
      <c r="A225" s="93">
        <v>3</v>
      </c>
      <c r="B225" s="94" t="s">
        <v>10</v>
      </c>
      <c r="C225" s="79">
        <f>C226+C236+C268</f>
        <v>12685.301402880084</v>
      </c>
      <c r="D225" s="79">
        <v>35390</v>
      </c>
      <c r="E225" s="79">
        <f>E226+E236+E268</f>
        <v>28000</v>
      </c>
      <c r="F225" s="79">
        <f t="shared" ref="F225:G225" si="16">F226+F236+F268</f>
        <v>28000</v>
      </c>
      <c r="G225" s="79">
        <f t="shared" si="16"/>
        <v>28000</v>
      </c>
    </row>
    <row r="226" spans="1:7" x14ac:dyDescent="0.25">
      <c r="A226" s="93">
        <v>31</v>
      </c>
      <c r="B226" s="94" t="s">
        <v>11</v>
      </c>
      <c r="C226" s="79">
        <v>0</v>
      </c>
      <c r="D226" s="79">
        <v>50</v>
      </c>
      <c r="E226" s="79">
        <v>100</v>
      </c>
      <c r="F226" s="79">
        <v>100</v>
      </c>
      <c r="G226" s="79">
        <v>100</v>
      </c>
    </row>
    <row r="227" spans="1:7" x14ac:dyDescent="0.25">
      <c r="A227" s="95">
        <v>311</v>
      </c>
      <c r="B227" s="96" t="s">
        <v>96</v>
      </c>
      <c r="C227" s="79">
        <v>0</v>
      </c>
      <c r="D227" s="79">
        <v>0</v>
      </c>
      <c r="E227" s="79">
        <v>0</v>
      </c>
      <c r="F227" s="79">
        <v>0</v>
      </c>
      <c r="G227" s="79">
        <v>0</v>
      </c>
    </row>
    <row r="228" spans="1:7" x14ac:dyDescent="0.25">
      <c r="A228" s="97">
        <v>3111</v>
      </c>
      <c r="B228" s="81" t="s">
        <v>97</v>
      </c>
      <c r="C228" s="79">
        <v>0</v>
      </c>
      <c r="D228" s="79">
        <v>0</v>
      </c>
      <c r="E228" s="79">
        <v>0</v>
      </c>
      <c r="F228" s="79">
        <v>0</v>
      </c>
      <c r="G228" s="79">
        <v>0</v>
      </c>
    </row>
    <row r="229" spans="1:7" x14ac:dyDescent="0.25">
      <c r="A229" s="97">
        <v>3113</v>
      </c>
      <c r="B229" s="81" t="s">
        <v>98</v>
      </c>
      <c r="C229" s="79">
        <v>0</v>
      </c>
      <c r="D229" s="79">
        <v>0</v>
      </c>
      <c r="E229" s="79">
        <v>0</v>
      </c>
      <c r="F229" s="79">
        <v>0</v>
      </c>
      <c r="G229" s="79">
        <v>0</v>
      </c>
    </row>
    <row r="230" spans="1:7" x14ac:dyDescent="0.25">
      <c r="A230" s="97">
        <v>3114</v>
      </c>
      <c r="B230" s="81" t="s">
        <v>99</v>
      </c>
      <c r="C230" s="79">
        <v>0</v>
      </c>
      <c r="D230" s="79">
        <v>0</v>
      </c>
      <c r="E230" s="79">
        <v>0</v>
      </c>
      <c r="F230" s="79">
        <v>0</v>
      </c>
      <c r="G230" s="79">
        <v>0</v>
      </c>
    </row>
    <row r="231" spans="1:7" x14ac:dyDescent="0.25">
      <c r="A231" s="95">
        <v>312</v>
      </c>
      <c r="B231" s="96" t="s">
        <v>100</v>
      </c>
      <c r="C231" s="79">
        <v>0</v>
      </c>
      <c r="D231" s="79">
        <v>50</v>
      </c>
      <c r="E231" s="79">
        <v>100</v>
      </c>
      <c r="F231" s="79">
        <v>100</v>
      </c>
      <c r="G231" s="79">
        <v>100</v>
      </c>
    </row>
    <row r="232" spans="1:7" x14ac:dyDescent="0.25">
      <c r="A232" s="97">
        <v>3121</v>
      </c>
      <c r="B232" s="81" t="s">
        <v>100</v>
      </c>
      <c r="C232" s="79">
        <v>0</v>
      </c>
      <c r="D232" s="79">
        <v>50</v>
      </c>
      <c r="E232" s="79">
        <v>100</v>
      </c>
      <c r="F232" s="79">
        <v>100</v>
      </c>
      <c r="G232" s="79">
        <v>100</v>
      </c>
    </row>
    <row r="233" spans="1:7" x14ac:dyDescent="0.25">
      <c r="A233" s="95">
        <v>313</v>
      </c>
      <c r="B233" s="96" t="s">
        <v>101</v>
      </c>
      <c r="C233" s="79">
        <v>0</v>
      </c>
      <c r="D233" s="79">
        <v>0</v>
      </c>
      <c r="E233" s="79">
        <v>0</v>
      </c>
      <c r="F233" s="79">
        <v>0</v>
      </c>
      <c r="G233" s="79">
        <v>0</v>
      </c>
    </row>
    <row r="234" spans="1:7" x14ac:dyDescent="0.25">
      <c r="A234" s="97">
        <v>3132</v>
      </c>
      <c r="B234" s="81" t="s">
        <v>102</v>
      </c>
      <c r="C234" s="79">
        <v>0</v>
      </c>
      <c r="D234" s="79">
        <v>0</v>
      </c>
      <c r="E234" s="79">
        <v>0</v>
      </c>
      <c r="F234" s="79">
        <v>0</v>
      </c>
      <c r="G234" s="79">
        <v>0</v>
      </c>
    </row>
    <row r="235" spans="1:7" ht="22.5" x14ac:dyDescent="0.25">
      <c r="A235" s="97">
        <v>3133</v>
      </c>
      <c r="B235" s="81" t="s">
        <v>103</v>
      </c>
      <c r="C235" s="79">
        <v>0</v>
      </c>
      <c r="D235" s="79">
        <v>0</v>
      </c>
      <c r="E235" s="79">
        <v>0</v>
      </c>
      <c r="F235" s="79">
        <v>0</v>
      </c>
      <c r="G235" s="79">
        <v>0</v>
      </c>
    </row>
    <row r="236" spans="1:7" x14ac:dyDescent="0.25">
      <c r="A236" s="93">
        <v>32</v>
      </c>
      <c r="B236" s="94" t="s">
        <v>21</v>
      </c>
      <c r="C236" s="79">
        <f>C237+C241+C248+C258+C260</f>
        <v>12286.941402880084</v>
      </c>
      <c r="D236" s="79">
        <v>35110</v>
      </c>
      <c r="E236" s="79">
        <f>E237+E241+E248+E258+E260</f>
        <v>27700</v>
      </c>
      <c r="F236" s="79">
        <f t="shared" ref="F236:G236" si="17">F237+F241+F248+F258+F260</f>
        <v>27700</v>
      </c>
      <c r="G236" s="79">
        <f t="shared" si="17"/>
        <v>27700</v>
      </c>
    </row>
    <row r="237" spans="1:7" x14ac:dyDescent="0.25">
      <c r="A237" s="95">
        <v>321</v>
      </c>
      <c r="B237" s="96" t="s">
        <v>104</v>
      </c>
      <c r="C237" s="79">
        <f>C238</f>
        <v>4807.6514699051031</v>
      </c>
      <c r="D237" s="79">
        <v>2000</v>
      </c>
      <c r="E237" s="79">
        <f>E238+E239+E240</f>
        <v>1136.73</v>
      </c>
      <c r="F237" s="79">
        <f t="shared" ref="F237:G237" si="18">F238+F239+F240</f>
        <v>1136.73</v>
      </c>
      <c r="G237" s="79">
        <f t="shared" si="18"/>
        <v>1136.73</v>
      </c>
    </row>
    <row r="238" spans="1:7" x14ac:dyDescent="0.25">
      <c r="A238" s="97">
        <v>3211</v>
      </c>
      <c r="B238" s="81" t="s">
        <v>105</v>
      </c>
      <c r="C238" s="79">
        <v>4807.6514699051031</v>
      </c>
      <c r="D238" s="79">
        <v>1500</v>
      </c>
      <c r="E238" s="79">
        <v>1036.73</v>
      </c>
      <c r="F238" s="79">
        <v>1036.73</v>
      </c>
      <c r="G238" s="79">
        <v>1036.73</v>
      </c>
    </row>
    <row r="239" spans="1:7" x14ac:dyDescent="0.25">
      <c r="A239" s="98">
        <v>3212</v>
      </c>
      <c r="B239" s="82" t="s">
        <v>106</v>
      </c>
      <c r="C239" s="79">
        <v>0</v>
      </c>
      <c r="D239" s="79">
        <v>0</v>
      </c>
      <c r="E239" s="79">
        <v>0</v>
      </c>
      <c r="F239" s="79">
        <v>0</v>
      </c>
      <c r="G239" s="79">
        <v>0</v>
      </c>
    </row>
    <row r="240" spans="1:7" x14ac:dyDescent="0.25">
      <c r="A240" s="98">
        <v>3213</v>
      </c>
      <c r="B240" s="82" t="s">
        <v>107</v>
      </c>
      <c r="C240" s="79">
        <v>0</v>
      </c>
      <c r="D240" s="79">
        <v>500</v>
      </c>
      <c r="E240" s="79">
        <v>100</v>
      </c>
      <c r="F240" s="79">
        <v>100</v>
      </c>
      <c r="G240" s="79">
        <v>100</v>
      </c>
    </row>
    <row r="241" spans="1:7" x14ac:dyDescent="0.25">
      <c r="A241" s="95">
        <v>322</v>
      </c>
      <c r="B241" s="96" t="s">
        <v>108</v>
      </c>
      <c r="C241" s="79">
        <f>C242+C243+C246</f>
        <v>527.89037096024947</v>
      </c>
      <c r="D241" s="79">
        <v>4150</v>
      </c>
      <c r="E241" s="79">
        <f>E242+E243+E244+E245+E246+E247</f>
        <v>4000</v>
      </c>
      <c r="F241" s="79">
        <f t="shared" ref="F241:G241" si="19">F242+F243+F244+F245+F246+F247</f>
        <v>4000</v>
      </c>
      <c r="G241" s="79">
        <f t="shared" si="19"/>
        <v>4000</v>
      </c>
    </row>
    <row r="242" spans="1:7" x14ac:dyDescent="0.25">
      <c r="A242" s="98">
        <v>3221</v>
      </c>
      <c r="B242" s="82" t="s">
        <v>109</v>
      </c>
      <c r="C242" s="79">
        <v>441.47587762957062</v>
      </c>
      <c r="D242" s="79">
        <v>1000</v>
      </c>
      <c r="E242" s="79">
        <v>1000</v>
      </c>
      <c r="F242" s="79">
        <v>1000</v>
      </c>
      <c r="G242" s="79">
        <v>1000</v>
      </c>
    </row>
    <row r="243" spans="1:7" x14ac:dyDescent="0.25">
      <c r="A243" s="98">
        <v>3222</v>
      </c>
      <c r="B243" s="82" t="s">
        <v>110</v>
      </c>
      <c r="C243" s="79">
        <v>70.487756320923751</v>
      </c>
      <c r="D243" s="79">
        <v>2650</v>
      </c>
      <c r="E243" s="79">
        <v>2000</v>
      </c>
      <c r="F243" s="79">
        <v>2000</v>
      </c>
      <c r="G243" s="79">
        <v>2000</v>
      </c>
    </row>
    <row r="244" spans="1:7" x14ac:dyDescent="0.25">
      <c r="A244" s="98">
        <v>3223</v>
      </c>
      <c r="B244" s="82" t="s">
        <v>111</v>
      </c>
      <c r="C244" s="79">
        <v>0</v>
      </c>
      <c r="D244" s="79">
        <v>0</v>
      </c>
      <c r="E244" s="79">
        <v>0</v>
      </c>
      <c r="F244" s="79">
        <v>0</v>
      </c>
      <c r="G244" s="79">
        <v>0</v>
      </c>
    </row>
    <row r="245" spans="1:7" x14ac:dyDescent="0.25">
      <c r="A245" s="98">
        <v>3224</v>
      </c>
      <c r="B245" s="82" t="s">
        <v>112</v>
      </c>
      <c r="C245" s="79">
        <v>0</v>
      </c>
      <c r="D245" s="79">
        <v>0</v>
      </c>
      <c r="E245" s="79">
        <v>0</v>
      </c>
      <c r="F245" s="79">
        <v>0</v>
      </c>
      <c r="G245" s="79">
        <v>0</v>
      </c>
    </row>
    <row r="246" spans="1:7" x14ac:dyDescent="0.25">
      <c r="A246" s="98">
        <v>3225</v>
      </c>
      <c r="B246" s="82" t="s">
        <v>113</v>
      </c>
      <c r="C246" s="79">
        <v>15.926737009755126</v>
      </c>
      <c r="D246" s="79">
        <v>500</v>
      </c>
      <c r="E246" s="79">
        <v>1000</v>
      </c>
      <c r="F246" s="79">
        <v>1000</v>
      </c>
      <c r="G246" s="79">
        <v>1000</v>
      </c>
    </row>
    <row r="247" spans="1:7" x14ac:dyDescent="0.25">
      <c r="A247" s="98">
        <v>3227</v>
      </c>
      <c r="B247" s="82" t="s">
        <v>114</v>
      </c>
      <c r="C247" s="79">
        <v>0</v>
      </c>
      <c r="D247" s="79">
        <v>0</v>
      </c>
      <c r="E247" s="79">
        <v>0</v>
      </c>
      <c r="F247" s="79">
        <v>0</v>
      </c>
      <c r="G247" s="79">
        <v>0</v>
      </c>
    </row>
    <row r="248" spans="1:7" x14ac:dyDescent="0.25">
      <c r="A248" s="95">
        <v>323</v>
      </c>
      <c r="B248" s="96" t="s">
        <v>115</v>
      </c>
      <c r="C248" s="79">
        <f>C250+C255+C257</f>
        <v>6346.206118521467</v>
      </c>
      <c r="D248" s="79">
        <v>26426.73</v>
      </c>
      <c r="E248" s="79">
        <f>E249+E250+E251+E252+E253+E254+E255+E256+E257</f>
        <v>18450</v>
      </c>
      <c r="F248" s="79">
        <f t="shared" ref="F248:G248" si="20">F249+F250+F251+F252+F253+F254+F255+F256+F257</f>
        <v>18450</v>
      </c>
      <c r="G248" s="79">
        <f t="shared" si="20"/>
        <v>18450</v>
      </c>
    </row>
    <row r="249" spans="1:7" x14ac:dyDescent="0.25">
      <c r="A249" s="98">
        <v>3231</v>
      </c>
      <c r="B249" s="82" t="s">
        <v>116</v>
      </c>
      <c r="C249" s="79">
        <v>0</v>
      </c>
      <c r="D249" s="79">
        <v>450</v>
      </c>
      <c r="E249" s="79">
        <v>450</v>
      </c>
      <c r="F249" s="79">
        <v>450</v>
      </c>
      <c r="G249" s="79">
        <v>450</v>
      </c>
    </row>
    <row r="250" spans="1:7" x14ac:dyDescent="0.25">
      <c r="A250" s="98">
        <v>3232</v>
      </c>
      <c r="B250" s="82" t="s">
        <v>117</v>
      </c>
      <c r="C250" s="79">
        <v>5857.5074656579727</v>
      </c>
      <c r="D250" s="79">
        <v>990</v>
      </c>
      <c r="E250" s="79">
        <v>100</v>
      </c>
      <c r="F250" s="79">
        <v>100</v>
      </c>
      <c r="G250" s="79">
        <v>100</v>
      </c>
    </row>
    <row r="251" spans="1:7" x14ac:dyDescent="0.25">
      <c r="A251" s="98">
        <v>3233</v>
      </c>
      <c r="B251" s="82" t="s">
        <v>118</v>
      </c>
      <c r="C251" s="79">
        <v>0</v>
      </c>
      <c r="D251" s="79">
        <v>370</v>
      </c>
      <c r="E251" s="79">
        <v>0</v>
      </c>
      <c r="F251" s="79">
        <v>0</v>
      </c>
      <c r="G251" s="79">
        <v>0</v>
      </c>
    </row>
    <row r="252" spans="1:7" x14ac:dyDescent="0.25">
      <c r="A252" s="98">
        <v>3234</v>
      </c>
      <c r="B252" s="83" t="s">
        <v>119</v>
      </c>
      <c r="C252" s="79">
        <v>0</v>
      </c>
      <c r="D252" s="79">
        <v>0</v>
      </c>
      <c r="E252" s="79">
        <v>0</v>
      </c>
      <c r="F252" s="79">
        <v>0</v>
      </c>
      <c r="G252" s="79">
        <v>0</v>
      </c>
    </row>
    <row r="253" spans="1:7" x14ac:dyDescent="0.25">
      <c r="A253" s="98">
        <v>3235</v>
      </c>
      <c r="B253" s="83" t="s">
        <v>120</v>
      </c>
      <c r="C253" s="79">
        <v>0</v>
      </c>
      <c r="D253" s="79">
        <v>0</v>
      </c>
      <c r="E253" s="79">
        <v>0</v>
      </c>
      <c r="F253" s="79">
        <v>0</v>
      </c>
      <c r="G253" s="79">
        <v>0</v>
      </c>
    </row>
    <row r="254" spans="1:7" x14ac:dyDescent="0.25">
      <c r="A254" s="98">
        <v>3236</v>
      </c>
      <c r="B254" s="83" t="s">
        <v>121</v>
      </c>
      <c r="C254" s="79">
        <v>0</v>
      </c>
      <c r="D254" s="79">
        <v>0</v>
      </c>
      <c r="E254" s="79">
        <v>0</v>
      </c>
      <c r="F254" s="79">
        <v>0</v>
      </c>
      <c r="G254" s="79">
        <v>0</v>
      </c>
    </row>
    <row r="255" spans="1:7" x14ac:dyDescent="0.25">
      <c r="A255" s="98">
        <v>3237</v>
      </c>
      <c r="B255" s="83" t="s">
        <v>122</v>
      </c>
      <c r="C255" s="79">
        <v>299.56865087265243</v>
      </c>
      <c r="D255" s="79">
        <v>14066.73</v>
      </c>
      <c r="E255" s="79">
        <v>15850</v>
      </c>
      <c r="F255" s="79">
        <v>15850</v>
      </c>
      <c r="G255" s="79">
        <v>15850</v>
      </c>
    </row>
    <row r="256" spans="1:7" x14ac:dyDescent="0.25">
      <c r="A256" s="98">
        <v>3238</v>
      </c>
      <c r="B256" s="83" t="s">
        <v>123</v>
      </c>
      <c r="C256" s="79">
        <v>0</v>
      </c>
      <c r="D256" s="79">
        <v>0</v>
      </c>
      <c r="E256" s="79">
        <v>0</v>
      </c>
      <c r="F256" s="79">
        <v>0</v>
      </c>
      <c r="G256" s="79">
        <v>0</v>
      </c>
    </row>
    <row r="257" spans="1:7" x14ac:dyDescent="0.25">
      <c r="A257" s="98">
        <v>3239</v>
      </c>
      <c r="B257" s="83" t="s">
        <v>124</v>
      </c>
      <c r="C257" s="79">
        <v>189.13000199084212</v>
      </c>
      <c r="D257" s="79">
        <v>10550</v>
      </c>
      <c r="E257" s="79">
        <v>2050</v>
      </c>
      <c r="F257" s="79">
        <v>2050</v>
      </c>
      <c r="G257" s="79">
        <v>2050</v>
      </c>
    </row>
    <row r="258" spans="1:7" ht="26.25" x14ac:dyDescent="0.25">
      <c r="A258" s="95">
        <v>324</v>
      </c>
      <c r="B258" s="96" t="s">
        <v>125</v>
      </c>
      <c r="C258" s="79">
        <v>0</v>
      </c>
      <c r="D258" s="79">
        <v>0</v>
      </c>
      <c r="E258" s="79">
        <v>0</v>
      </c>
      <c r="F258" s="79">
        <v>0</v>
      </c>
      <c r="G258" s="79">
        <v>0</v>
      </c>
    </row>
    <row r="259" spans="1:7" ht="23.25" x14ac:dyDescent="0.25">
      <c r="A259" s="98">
        <v>3241</v>
      </c>
      <c r="B259" s="83" t="s">
        <v>126</v>
      </c>
      <c r="C259" s="79">
        <v>0</v>
      </c>
      <c r="D259" s="79">
        <v>0</v>
      </c>
      <c r="E259" s="79">
        <v>0</v>
      </c>
      <c r="F259" s="79">
        <v>0</v>
      </c>
      <c r="G259" s="79">
        <v>0</v>
      </c>
    </row>
    <row r="260" spans="1:7" x14ac:dyDescent="0.25">
      <c r="A260" s="95">
        <v>329</v>
      </c>
      <c r="B260" s="96" t="s">
        <v>127</v>
      </c>
      <c r="C260" s="79">
        <f>C265+C267</f>
        <v>605.19344349326434</v>
      </c>
      <c r="D260" s="79">
        <v>2533.27</v>
      </c>
      <c r="E260" s="79">
        <f>E261+E262+E263+E264+E265+E266+E267</f>
        <v>4113.2700000000004</v>
      </c>
      <c r="F260" s="79">
        <f t="shared" ref="F260:G260" si="21">F261+F262+F263+F264+F265+F266+F267</f>
        <v>4113.2700000000004</v>
      </c>
      <c r="G260" s="79">
        <f t="shared" si="21"/>
        <v>4113.2700000000004</v>
      </c>
    </row>
    <row r="261" spans="1:7" ht="23.25" x14ac:dyDescent="0.25">
      <c r="A261" s="98">
        <v>3291</v>
      </c>
      <c r="B261" s="83" t="s">
        <v>128</v>
      </c>
      <c r="C261" s="79">
        <v>0</v>
      </c>
      <c r="D261" s="79">
        <v>0</v>
      </c>
      <c r="E261" s="79">
        <v>0</v>
      </c>
      <c r="F261" s="79">
        <v>0</v>
      </c>
      <c r="G261" s="79">
        <v>0</v>
      </c>
    </row>
    <row r="262" spans="1:7" x14ac:dyDescent="0.25">
      <c r="A262" s="98">
        <v>3292</v>
      </c>
      <c r="B262" s="83" t="s">
        <v>129</v>
      </c>
      <c r="C262" s="79">
        <v>0</v>
      </c>
      <c r="D262" s="79">
        <v>0</v>
      </c>
      <c r="E262" s="79">
        <v>0</v>
      </c>
      <c r="F262" s="79">
        <v>0</v>
      </c>
      <c r="G262" s="79">
        <v>0</v>
      </c>
    </row>
    <row r="263" spans="1:7" x14ac:dyDescent="0.25">
      <c r="A263" s="98">
        <v>3293</v>
      </c>
      <c r="B263" s="83" t="s">
        <v>130</v>
      </c>
      <c r="C263" s="79">
        <v>0</v>
      </c>
      <c r="D263" s="79">
        <v>170</v>
      </c>
      <c r="E263" s="79">
        <v>100</v>
      </c>
      <c r="F263" s="79">
        <v>100</v>
      </c>
      <c r="G263" s="79">
        <v>100</v>
      </c>
    </row>
    <row r="264" spans="1:7" x14ac:dyDescent="0.25">
      <c r="A264" s="98">
        <v>3294</v>
      </c>
      <c r="B264" s="83" t="s">
        <v>131</v>
      </c>
      <c r="C264" s="79">
        <v>0</v>
      </c>
      <c r="D264" s="79">
        <v>13.27</v>
      </c>
      <c r="E264" s="79">
        <v>13.27</v>
      </c>
      <c r="F264" s="79">
        <v>13.27</v>
      </c>
      <c r="G264" s="79">
        <v>13.27</v>
      </c>
    </row>
    <row r="265" spans="1:7" x14ac:dyDescent="0.25">
      <c r="A265" s="98">
        <v>3295</v>
      </c>
      <c r="B265" s="83" t="s">
        <v>132</v>
      </c>
      <c r="C265" s="79">
        <v>84.278983343287535</v>
      </c>
      <c r="D265" s="79">
        <v>0</v>
      </c>
      <c r="E265" s="79">
        <v>0</v>
      </c>
      <c r="F265" s="79">
        <v>0</v>
      </c>
      <c r="G265" s="79">
        <v>0</v>
      </c>
    </row>
    <row r="266" spans="1:7" x14ac:dyDescent="0.25">
      <c r="A266" s="98">
        <v>3296</v>
      </c>
      <c r="B266" s="83" t="s">
        <v>133</v>
      </c>
      <c r="C266" s="79">
        <v>0</v>
      </c>
      <c r="D266" s="79">
        <v>0</v>
      </c>
      <c r="E266" s="79">
        <v>0</v>
      </c>
      <c r="F266" s="79">
        <v>0</v>
      </c>
      <c r="G266" s="79">
        <v>0</v>
      </c>
    </row>
    <row r="267" spans="1:7" x14ac:dyDescent="0.25">
      <c r="A267" s="98">
        <v>3299</v>
      </c>
      <c r="B267" s="83" t="s">
        <v>134</v>
      </c>
      <c r="C267" s="79">
        <v>520.91446014997678</v>
      </c>
      <c r="D267" s="79">
        <v>2350</v>
      </c>
      <c r="E267" s="79">
        <v>4000</v>
      </c>
      <c r="F267" s="79">
        <v>4000</v>
      </c>
      <c r="G267" s="79">
        <v>4000</v>
      </c>
    </row>
    <row r="268" spans="1:7" x14ac:dyDescent="0.25">
      <c r="A268" s="93">
        <v>34</v>
      </c>
      <c r="B268" s="94" t="s">
        <v>135</v>
      </c>
      <c r="C268" s="79">
        <v>398.36</v>
      </c>
      <c r="D268" s="79">
        <v>230</v>
      </c>
      <c r="E268" s="79">
        <v>200</v>
      </c>
      <c r="F268" s="79">
        <v>200</v>
      </c>
      <c r="G268" s="79">
        <v>200</v>
      </c>
    </row>
    <row r="269" spans="1:7" x14ac:dyDescent="0.25">
      <c r="A269" s="95">
        <v>343</v>
      </c>
      <c r="B269" s="96" t="s">
        <v>136</v>
      </c>
      <c r="C269" s="79">
        <v>398.36</v>
      </c>
      <c r="D269" s="79">
        <v>230</v>
      </c>
      <c r="E269" s="79">
        <v>200</v>
      </c>
      <c r="F269" s="79">
        <v>200</v>
      </c>
      <c r="G269" s="79">
        <v>200</v>
      </c>
    </row>
    <row r="270" spans="1:7" x14ac:dyDescent="0.25">
      <c r="A270" s="98">
        <v>3431</v>
      </c>
      <c r="B270" s="84" t="s">
        <v>137</v>
      </c>
      <c r="C270" s="79">
        <v>398.36087331607933</v>
      </c>
      <c r="D270" s="79">
        <v>230</v>
      </c>
      <c r="E270" s="79">
        <v>200</v>
      </c>
      <c r="F270" s="79">
        <v>200</v>
      </c>
      <c r="G270" s="79">
        <v>200</v>
      </c>
    </row>
    <row r="271" spans="1:7" x14ac:dyDescent="0.25">
      <c r="A271" s="98">
        <v>3433</v>
      </c>
      <c r="B271" s="83" t="s">
        <v>138</v>
      </c>
      <c r="C271" s="79">
        <v>0</v>
      </c>
      <c r="D271" s="79">
        <v>0</v>
      </c>
      <c r="E271" s="79">
        <v>0</v>
      </c>
      <c r="F271" s="79">
        <v>0</v>
      </c>
      <c r="G271" s="79">
        <v>0</v>
      </c>
    </row>
    <row r="272" spans="1:7" ht="26.25" x14ac:dyDescent="0.25">
      <c r="A272" s="93">
        <v>4</v>
      </c>
      <c r="B272" s="94" t="s">
        <v>12</v>
      </c>
      <c r="C272" s="79">
        <v>0</v>
      </c>
      <c r="D272" s="79">
        <v>6290</v>
      </c>
      <c r="E272" s="79">
        <f>E273</f>
        <v>12000</v>
      </c>
      <c r="F272" s="79">
        <f t="shared" ref="F272:G272" si="22">F273</f>
        <v>12000</v>
      </c>
      <c r="G272" s="79">
        <f t="shared" si="22"/>
        <v>12000</v>
      </c>
    </row>
    <row r="273" spans="1:7" ht="26.25" x14ac:dyDescent="0.25">
      <c r="A273" s="93">
        <v>42</v>
      </c>
      <c r="B273" s="94" t="s">
        <v>29</v>
      </c>
      <c r="C273" s="79">
        <v>0</v>
      </c>
      <c r="D273" s="79">
        <v>6290</v>
      </c>
      <c r="E273" s="79">
        <f>E274+E276+E280</f>
        <v>12000</v>
      </c>
      <c r="F273" s="79">
        <f t="shared" ref="F273:G273" si="23">F274+F276+F280</f>
        <v>12000</v>
      </c>
      <c r="G273" s="79">
        <f t="shared" si="23"/>
        <v>12000</v>
      </c>
    </row>
    <row r="274" spans="1:7" x14ac:dyDescent="0.25">
      <c r="A274" s="95">
        <v>421</v>
      </c>
      <c r="B274" s="96" t="s">
        <v>141</v>
      </c>
      <c r="C274" s="79">
        <v>0</v>
      </c>
      <c r="D274" s="79">
        <v>0</v>
      </c>
      <c r="E274" s="79">
        <v>0</v>
      </c>
      <c r="F274" s="79">
        <v>0</v>
      </c>
      <c r="G274" s="79">
        <v>0</v>
      </c>
    </row>
    <row r="275" spans="1:7" x14ac:dyDescent="0.25">
      <c r="A275" s="98">
        <v>4212</v>
      </c>
      <c r="B275" s="85" t="s">
        <v>142</v>
      </c>
      <c r="C275" s="79">
        <v>0</v>
      </c>
      <c r="D275" s="79">
        <v>0</v>
      </c>
      <c r="E275" s="79">
        <v>0</v>
      </c>
      <c r="F275" s="79">
        <v>0</v>
      </c>
      <c r="G275" s="79">
        <v>0</v>
      </c>
    </row>
    <row r="276" spans="1:7" x14ac:dyDescent="0.25">
      <c r="A276" s="95">
        <v>422</v>
      </c>
      <c r="B276" s="96" t="s">
        <v>143</v>
      </c>
      <c r="C276" s="79">
        <v>0</v>
      </c>
      <c r="D276" s="79">
        <v>5890</v>
      </c>
      <c r="E276" s="79">
        <f>E277+E278+E279</f>
        <v>12000</v>
      </c>
      <c r="F276" s="79">
        <f t="shared" ref="F276:G276" si="24">F277+F278+F279</f>
        <v>12000</v>
      </c>
      <c r="G276" s="79">
        <f t="shared" si="24"/>
        <v>12000</v>
      </c>
    </row>
    <row r="277" spans="1:7" x14ac:dyDescent="0.25">
      <c r="A277" s="98">
        <v>4221</v>
      </c>
      <c r="B277" s="85" t="s">
        <v>144</v>
      </c>
      <c r="C277" s="79">
        <v>0</v>
      </c>
      <c r="D277" s="79">
        <v>3390</v>
      </c>
      <c r="E277" s="79">
        <v>6000</v>
      </c>
      <c r="F277" s="79">
        <v>6000</v>
      </c>
      <c r="G277" s="79">
        <v>6000</v>
      </c>
    </row>
    <row r="278" spans="1:7" x14ac:dyDescent="0.25">
      <c r="A278" s="98">
        <v>4226</v>
      </c>
      <c r="B278" s="85" t="s">
        <v>145</v>
      </c>
      <c r="C278" s="79">
        <v>0</v>
      </c>
      <c r="D278" s="79">
        <v>0</v>
      </c>
      <c r="E278" s="79">
        <v>0</v>
      </c>
      <c r="F278" s="79">
        <v>0</v>
      </c>
      <c r="G278" s="79">
        <v>0</v>
      </c>
    </row>
    <row r="279" spans="1:7" x14ac:dyDescent="0.25">
      <c r="A279" s="98">
        <v>4227</v>
      </c>
      <c r="B279" s="83" t="s">
        <v>95</v>
      </c>
      <c r="C279" s="79">
        <v>0</v>
      </c>
      <c r="D279" s="79">
        <v>2500</v>
      </c>
      <c r="E279" s="79">
        <v>6000</v>
      </c>
      <c r="F279" s="79">
        <v>6000</v>
      </c>
      <c r="G279" s="79">
        <v>6000</v>
      </c>
    </row>
    <row r="280" spans="1:7" ht="26.25" x14ac:dyDescent="0.25">
      <c r="A280" s="95">
        <v>424</v>
      </c>
      <c r="B280" s="96" t="s">
        <v>160</v>
      </c>
      <c r="C280" s="79">
        <v>0</v>
      </c>
      <c r="D280" s="79">
        <v>400</v>
      </c>
      <c r="E280" s="79">
        <v>0</v>
      </c>
      <c r="F280" s="79">
        <v>0</v>
      </c>
      <c r="G280" s="79">
        <v>0</v>
      </c>
    </row>
    <row r="281" spans="1:7" x14ac:dyDescent="0.25">
      <c r="A281" s="98">
        <v>4241</v>
      </c>
      <c r="B281" s="83" t="s">
        <v>147</v>
      </c>
      <c r="C281" s="79">
        <v>0</v>
      </c>
      <c r="D281" s="79">
        <v>400</v>
      </c>
      <c r="E281" s="79">
        <v>0</v>
      </c>
      <c r="F281" s="79">
        <v>0</v>
      </c>
      <c r="G281" s="79">
        <v>0</v>
      </c>
    </row>
    <row r="282" spans="1:7" x14ac:dyDescent="0.25">
      <c r="A282" s="101"/>
      <c r="B282" s="92" t="s">
        <v>165</v>
      </c>
      <c r="C282" s="79">
        <f>C283</f>
        <v>7812.1972260933035</v>
      </c>
      <c r="D282" s="79">
        <v>12400</v>
      </c>
      <c r="E282" s="79">
        <f>E283+E330</f>
        <v>12700</v>
      </c>
      <c r="F282" s="79">
        <f t="shared" ref="F282:G282" si="25">F283+F330</f>
        <v>12700</v>
      </c>
      <c r="G282" s="79">
        <f t="shared" si="25"/>
        <v>12700</v>
      </c>
    </row>
    <row r="283" spans="1:7" x14ac:dyDescent="0.25">
      <c r="A283" s="93">
        <v>3</v>
      </c>
      <c r="B283" s="94" t="s">
        <v>10</v>
      </c>
      <c r="C283" s="79">
        <f>C284+C294+C326</f>
        <v>7812.1972260933035</v>
      </c>
      <c r="D283" s="79">
        <v>12376.51</v>
      </c>
      <c r="E283" s="79">
        <f>E284+E294+E326</f>
        <v>12700</v>
      </c>
      <c r="F283" s="79">
        <f t="shared" ref="F283:G283" si="26">F284+F294+F326</f>
        <v>12700</v>
      </c>
      <c r="G283" s="79">
        <f t="shared" si="26"/>
        <v>12700</v>
      </c>
    </row>
    <row r="284" spans="1:7" x14ac:dyDescent="0.25">
      <c r="A284" s="93">
        <v>31</v>
      </c>
      <c r="B284" s="94" t="s">
        <v>11</v>
      </c>
      <c r="C284" s="79">
        <v>0</v>
      </c>
      <c r="D284" s="79">
        <v>0</v>
      </c>
      <c r="E284" s="79">
        <v>0</v>
      </c>
      <c r="F284" s="79">
        <v>0</v>
      </c>
      <c r="G284" s="79">
        <v>0</v>
      </c>
    </row>
    <row r="285" spans="1:7" x14ac:dyDescent="0.25">
      <c r="A285" s="95">
        <v>311</v>
      </c>
      <c r="B285" s="96" t="s">
        <v>96</v>
      </c>
      <c r="C285" s="79">
        <v>0</v>
      </c>
      <c r="D285" s="79">
        <v>0</v>
      </c>
      <c r="E285" s="79">
        <v>0</v>
      </c>
      <c r="F285" s="79">
        <v>0</v>
      </c>
      <c r="G285" s="79">
        <v>0</v>
      </c>
    </row>
    <row r="286" spans="1:7" x14ac:dyDescent="0.25">
      <c r="A286" s="97">
        <v>3111</v>
      </c>
      <c r="B286" s="81" t="s">
        <v>97</v>
      </c>
      <c r="C286" s="79">
        <v>0</v>
      </c>
      <c r="D286" s="79">
        <v>0</v>
      </c>
      <c r="E286" s="79">
        <v>0</v>
      </c>
      <c r="F286" s="79">
        <v>0</v>
      </c>
      <c r="G286" s="79">
        <v>0</v>
      </c>
    </row>
    <row r="287" spans="1:7" x14ac:dyDescent="0.25">
      <c r="A287" s="97">
        <v>3113</v>
      </c>
      <c r="B287" s="81" t="s">
        <v>98</v>
      </c>
      <c r="C287" s="79">
        <v>0</v>
      </c>
      <c r="D287" s="79">
        <v>0</v>
      </c>
      <c r="E287" s="79">
        <v>0</v>
      </c>
      <c r="F287" s="79">
        <v>0</v>
      </c>
      <c r="G287" s="79">
        <v>0</v>
      </c>
    </row>
    <row r="288" spans="1:7" x14ac:dyDescent="0.25">
      <c r="A288" s="97">
        <v>3114</v>
      </c>
      <c r="B288" s="81" t="s">
        <v>99</v>
      </c>
      <c r="C288" s="79">
        <v>0</v>
      </c>
      <c r="D288" s="79">
        <v>0</v>
      </c>
      <c r="E288" s="79">
        <v>0</v>
      </c>
      <c r="F288" s="79">
        <v>0</v>
      </c>
      <c r="G288" s="79">
        <v>0</v>
      </c>
    </row>
    <row r="289" spans="1:7" x14ac:dyDescent="0.25">
      <c r="A289" s="95">
        <v>312</v>
      </c>
      <c r="B289" s="96" t="s">
        <v>100</v>
      </c>
      <c r="C289" s="79">
        <v>0</v>
      </c>
      <c r="D289" s="79">
        <v>0</v>
      </c>
      <c r="E289" s="79">
        <v>0</v>
      </c>
      <c r="F289" s="79">
        <v>0</v>
      </c>
      <c r="G289" s="79">
        <v>0</v>
      </c>
    </row>
    <row r="290" spans="1:7" x14ac:dyDescent="0.25">
      <c r="A290" s="97">
        <v>3121</v>
      </c>
      <c r="B290" s="81" t="s">
        <v>100</v>
      </c>
      <c r="C290" s="79">
        <v>0</v>
      </c>
      <c r="D290" s="79">
        <v>0</v>
      </c>
      <c r="E290" s="79">
        <v>0</v>
      </c>
      <c r="F290" s="79">
        <v>0</v>
      </c>
      <c r="G290" s="79">
        <v>0</v>
      </c>
    </row>
    <row r="291" spans="1:7" x14ac:dyDescent="0.25">
      <c r="A291" s="95">
        <v>313</v>
      </c>
      <c r="B291" s="96" t="s">
        <v>101</v>
      </c>
      <c r="C291" s="79">
        <v>0</v>
      </c>
      <c r="D291" s="79">
        <v>0</v>
      </c>
      <c r="E291" s="79">
        <v>0</v>
      </c>
      <c r="F291" s="79">
        <v>0</v>
      </c>
      <c r="G291" s="79">
        <v>0</v>
      </c>
    </row>
    <row r="292" spans="1:7" x14ac:dyDescent="0.25">
      <c r="A292" s="97">
        <v>3132</v>
      </c>
      <c r="B292" s="81" t="s">
        <v>102</v>
      </c>
      <c r="C292" s="79">
        <v>0</v>
      </c>
      <c r="D292" s="79">
        <v>0</v>
      </c>
      <c r="E292" s="79">
        <v>0</v>
      </c>
      <c r="F292" s="79">
        <v>0</v>
      </c>
      <c r="G292" s="79">
        <v>0</v>
      </c>
    </row>
    <row r="293" spans="1:7" ht="22.5" x14ac:dyDescent="0.25">
      <c r="A293" s="97">
        <v>3133</v>
      </c>
      <c r="B293" s="81" t="s">
        <v>103</v>
      </c>
      <c r="C293" s="79">
        <v>0</v>
      </c>
      <c r="D293" s="79">
        <v>0</v>
      </c>
      <c r="E293" s="79">
        <v>0</v>
      </c>
      <c r="F293" s="79">
        <v>0</v>
      </c>
      <c r="G293" s="79">
        <v>0</v>
      </c>
    </row>
    <row r="294" spans="1:7" x14ac:dyDescent="0.25">
      <c r="A294" s="93">
        <v>32</v>
      </c>
      <c r="B294" s="94" t="s">
        <v>21</v>
      </c>
      <c r="C294" s="79">
        <f>C295+C299+C306+C316+C318</f>
        <v>7812.1972260933035</v>
      </c>
      <c r="D294" s="79">
        <v>11470</v>
      </c>
      <c r="E294" s="79">
        <f>E295+E299+E306+E316+E318</f>
        <v>12700</v>
      </c>
      <c r="F294" s="79">
        <f t="shared" ref="F294:G294" si="27">F295+F299+F306+F316+F318</f>
        <v>12700</v>
      </c>
      <c r="G294" s="79">
        <f t="shared" si="27"/>
        <v>12700</v>
      </c>
    </row>
    <row r="295" spans="1:7" x14ac:dyDescent="0.25">
      <c r="A295" s="95">
        <v>321</v>
      </c>
      <c r="B295" s="96" t="s">
        <v>104</v>
      </c>
      <c r="C295" s="79">
        <f>C296</f>
        <v>276.19616431083682</v>
      </c>
      <c r="D295" s="79">
        <v>115</v>
      </c>
      <c r="E295" s="79">
        <f>E296</f>
        <v>130</v>
      </c>
      <c r="F295" s="79">
        <f t="shared" ref="F295:G295" si="28">F296</f>
        <v>130</v>
      </c>
      <c r="G295" s="79">
        <f t="shared" si="28"/>
        <v>130</v>
      </c>
    </row>
    <row r="296" spans="1:7" x14ac:dyDescent="0.25">
      <c r="A296" s="97">
        <v>3211</v>
      </c>
      <c r="B296" s="81" t="s">
        <v>105</v>
      </c>
      <c r="C296" s="79">
        <v>276.19616431083682</v>
      </c>
      <c r="D296" s="79">
        <v>115</v>
      </c>
      <c r="E296" s="79">
        <v>130</v>
      </c>
      <c r="F296" s="79">
        <v>130</v>
      </c>
      <c r="G296" s="79">
        <v>130</v>
      </c>
    </row>
    <row r="297" spans="1:7" x14ac:dyDescent="0.25">
      <c r="A297" s="98">
        <v>3212</v>
      </c>
      <c r="B297" s="82" t="s">
        <v>106</v>
      </c>
      <c r="C297" s="79">
        <v>0</v>
      </c>
      <c r="D297" s="79">
        <v>0</v>
      </c>
      <c r="E297" s="79">
        <v>0</v>
      </c>
      <c r="F297" s="79">
        <v>0</v>
      </c>
      <c r="G297" s="79">
        <v>0</v>
      </c>
    </row>
    <row r="298" spans="1:7" x14ac:dyDescent="0.25">
      <c r="A298" s="98">
        <v>3213</v>
      </c>
      <c r="B298" s="82" t="s">
        <v>107</v>
      </c>
      <c r="C298" s="79">
        <v>0</v>
      </c>
      <c r="D298" s="79">
        <v>0</v>
      </c>
      <c r="E298" s="79">
        <v>0</v>
      </c>
      <c r="F298" s="79">
        <v>0</v>
      </c>
      <c r="G298" s="79">
        <v>0</v>
      </c>
    </row>
    <row r="299" spans="1:7" x14ac:dyDescent="0.25">
      <c r="A299" s="95">
        <v>322</v>
      </c>
      <c r="B299" s="96" t="s">
        <v>108</v>
      </c>
      <c r="C299" s="79">
        <v>0</v>
      </c>
      <c r="D299" s="79">
        <v>0</v>
      </c>
      <c r="E299" s="79">
        <v>0</v>
      </c>
      <c r="F299" s="79">
        <v>0</v>
      </c>
      <c r="G299" s="79">
        <v>0</v>
      </c>
    </row>
    <row r="300" spans="1:7" x14ac:dyDescent="0.25">
      <c r="A300" s="98">
        <v>3221</v>
      </c>
      <c r="B300" s="82" t="s">
        <v>109</v>
      </c>
      <c r="C300" s="79">
        <v>0</v>
      </c>
      <c r="D300" s="79">
        <v>0</v>
      </c>
      <c r="E300" s="79">
        <v>0</v>
      </c>
      <c r="F300" s="79">
        <v>0</v>
      </c>
      <c r="G300" s="79">
        <v>0</v>
      </c>
    </row>
    <row r="301" spans="1:7" x14ac:dyDescent="0.25">
      <c r="A301" s="98">
        <v>3222</v>
      </c>
      <c r="B301" s="82" t="s">
        <v>110</v>
      </c>
      <c r="C301" s="79">
        <v>0</v>
      </c>
      <c r="D301" s="79">
        <v>0</v>
      </c>
      <c r="E301" s="79">
        <v>0</v>
      </c>
      <c r="F301" s="79">
        <v>0</v>
      </c>
      <c r="G301" s="79">
        <v>0</v>
      </c>
    </row>
    <row r="302" spans="1:7" x14ac:dyDescent="0.25">
      <c r="A302" s="98">
        <v>3223</v>
      </c>
      <c r="B302" s="82" t="s">
        <v>111</v>
      </c>
      <c r="C302" s="79">
        <v>0</v>
      </c>
      <c r="D302" s="79">
        <v>0</v>
      </c>
      <c r="E302" s="79">
        <v>0</v>
      </c>
      <c r="F302" s="79">
        <v>0</v>
      </c>
      <c r="G302" s="79">
        <v>0</v>
      </c>
    </row>
    <row r="303" spans="1:7" x14ac:dyDescent="0.25">
      <c r="A303" s="98">
        <v>3224</v>
      </c>
      <c r="B303" s="82" t="s">
        <v>112</v>
      </c>
      <c r="C303" s="79">
        <v>0</v>
      </c>
      <c r="D303" s="79">
        <v>0</v>
      </c>
      <c r="E303" s="79">
        <v>0</v>
      </c>
      <c r="F303" s="79">
        <v>0</v>
      </c>
      <c r="G303" s="79">
        <v>0</v>
      </c>
    </row>
    <row r="304" spans="1:7" x14ac:dyDescent="0.25">
      <c r="A304" s="98">
        <v>3225</v>
      </c>
      <c r="B304" s="82" t="s">
        <v>113</v>
      </c>
      <c r="C304" s="79">
        <v>0</v>
      </c>
      <c r="D304" s="79">
        <v>0</v>
      </c>
      <c r="E304" s="79">
        <v>0</v>
      </c>
      <c r="F304" s="79">
        <v>0</v>
      </c>
      <c r="G304" s="79">
        <v>0</v>
      </c>
    </row>
    <row r="305" spans="1:7" x14ac:dyDescent="0.25">
      <c r="A305" s="98">
        <v>3227</v>
      </c>
      <c r="B305" s="82" t="s">
        <v>114</v>
      </c>
      <c r="C305" s="79">
        <v>0</v>
      </c>
      <c r="D305" s="79">
        <v>0</v>
      </c>
      <c r="E305" s="79">
        <v>0</v>
      </c>
      <c r="F305" s="79">
        <v>0</v>
      </c>
      <c r="G305" s="79">
        <v>0</v>
      </c>
    </row>
    <row r="306" spans="1:7" x14ac:dyDescent="0.25">
      <c r="A306" s="95">
        <v>323</v>
      </c>
      <c r="B306" s="96" t="s">
        <v>115</v>
      </c>
      <c r="C306" s="79">
        <f>C307</f>
        <v>4208.640254827792</v>
      </c>
      <c r="D306" s="79">
        <v>5565</v>
      </c>
      <c r="E306" s="79">
        <f>E307</f>
        <v>6000</v>
      </c>
      <c r="F306" s="79">
        <f t="shared" ref="F306:G306" si="29">F307</f>
        <v>6000</v>
      </c>
      <c r="G306" s="79">
        <f t="shared" si="29"/>
        <v>6000</v>
      </c>
    </row>
    <row r="307" spans="1:7" x14ac:dyDescent="0.25">
      <c r="A307" s="98">
        <v>3231</v>
      </c>
      <c r="B307" s="82" t="s">
        <v>116</v>
      </c>
      <c r="C307" s="79">
        <v>4208.640254827792</v>
      </c>
      <c r="D307" s="79">
        <v>5565</v>
      </c>
      <c r="E307" s="79">
        <v>6000</v>
      </c>
      <c r="F307" s="79">
        <v>6000</v>
      </c>
      <c r="G307" s="79">
        <v>6000</v>
      </c>
    </row>
    <row r="308" spans="1:7" x14ac:dyDescent="0.25">
      <c r="A308" s="98">
        <v>3232</v>
      </c>
      <c r="B308" s="82" t="s">
        <v>117</v>
      </c>
      <c r="C308" s="79">
        <v>0</v>
      </c>
      <c r="D308" s="79">
        <v>0</v>
      </c>
      <c r="E308" s="79">
        <v>0</v>
      </c>
      <c r="F308" s="79">
        <v>0</v>
      </c>
      <c r="G308" s="79">
        <v>0</v>
      </c>
    </row>
    <row r="309" spans="1:7" x14ac:dyDescent="0.25">
      <c r="A309" s="98">
        <v>3233</v>
      </c>
      <c r="B309" s="82" t="s">
        <v>118</v>
      </c>
      <c r="C309" s="79">
        <v>0</v>
      </c>
      <c r="D309" s="79">
        <v>0</v>
      </c>
      <c r="E309" s="79">
        <v>0</v>
      </c>
      <c r="F309" s="79">
        <v>0</v>
      </c>
      <c r="G309" s="79">
        <v>0</v>
      </c>
    </row>
    <row r="310" spans="1:7" x14ac:dyDescent="0.25">
      <c r="A310" s="98">
        <v>3234</v>
      </c>
      <c r="B310" s="83" t="s">
        <v>119</v>
      </c>
      <c r="C310" s="79">
        <v>0</v>
      </c>
      <c r="D310" s="79">
        <v>0</v>
      </c>
      <c r="E310" s="79">
        <v>0</v>
      </c>
      <c r="F310" s="79">
        <v>0</v>
      </c>
      <c r="G310" s="79">
        <v>0</v>
      </c>
    </row>
    <row r="311" spans="1:7" x14ac:dyDescent="0.25">
      <c r="A311" s="98">
        <v>3235</v>
      </c>
      <c r="B311" s="83" t="s">
        <v>120</v>
      </c>
      <c r="C311" s="79">
        <v>0</v>
      </c>
      <c r="D311" s="79">
        <v>0</v>
      </c>
      <c r="E311" s="79">
        <v>0</v>
      </c>
      <c r="F311" s="79">
        <v>0</v>
      </c>
      <c r="G311" s="79">
        <v>0</v>
      </c>
    </row>
    <row r="312" spans="1:7" x14ac:dyDescent="0.25">
      <c r="A312" s="98">
        <v>3236</v>
      </c>
      <c r="B312" s="83" t="s">
        <v>121</v>
      </c>
      <c r="C312" s="79">
        <v>0</v>
      </c>
      <c r="D312" s="79">
        <v>0</v>
      </c>
      <c r="E312" s="79">
        <v>0</v>
      </c>
      <c r="F312" s="79">
        <v>0</v>
      </c>
      <c r="G312" s="79">
        <v>0</v>
      </c>
    </row>
    <row r="313" spans="1:7" x14ac:dyDescent="0.25">
      <c r="A313" s="98">
        <v>3237</v>
      </c>
      <c r="B313" s="83" t="s">
        <v>122</v>
      </c>
      <c r="C313" s="79">
        <v>0</v>
      </c>
      <c r="D313" s="79">
        <v>0</v>
      </c>
      <c r="E313" s="79">
        <v>0</v>
      </c>
      <c r="F313" s="79">
        <v>0</v>
      </c>
      <c r="G313" s="79">
        <v>0</v>
      </c>
    </row>
    <row r="314" spans="1:7" x14ac:dyDescent="0.25">
      <c r="A314" s="98">
        <v>3238</v>
      </c>
      <c r="B314" s="83" t="s">
        <v>123</v>
      </c>
      <c r="C314" s="79">
        <v>0</v>
      </c>
      <c r="D314" s="79">
        <v>0</v>
      </c>
      <c r="E314" s="79">
        <v>0</v>
      </c>
      <c r="F314" s="79">
        <v>0</v>
      </c>
      <c r="G314" s="79">
        <v>0</v>
      </c>
    </row>
    <row r="315" spans="1:7" x14ac:dyDescent="0.25">
      <c r="A315" s="98">
        <v>3239</v>
      </c>
      <c r="B315" s="83" t="s">
        <v>124</v>
      </c>
      <c r="C315" s="79">
        <v>0</v>
      </c>
      <c r="D315" s="79">
        <v>0</v>
      </c>
      <c r="E315" s="79">
        <v>0</v>
      </c>
      <c r="F315" s="79">
        <v>0</v>
      </c>
      <c r="G315" s="79">
        <v>0</v>
      </c>
    </row>
    <row r="316" spans="1:7" ht="26.25" x14ac:dyDescent="0.25">
      <c r="A316" s="95">
        <v>324</v>
      </c>
      <c r="B316" s="96" t="s">
        <v>125</v>
      </c>
      <c r="C316" s="79">
        <v>0</v>
      </c>
      <c r="D316" s="79">
        <v>0</v>
      </c>
      <c r="E316" s="79">
        <v>0</v>
      </c>
      <c r="F316" s="79">
        <v>0</v>
      </c>
      <c r="G316" s="79">
        <v>0</v>
      </c>
    </row>
    <row r="317" spans="1:7" ht="23.25" x14ac:dyDescent="0.25">
      <c r="A317" s="98">
        <v>3241</v>
      </c>
      <c r="B317" s="83" t="s">
        <v>126</v>
      </c>
      <c r="C317" s="79">
        <v>0</v>
      </c>
      <c r="D317" s="79">
        <v>0</v>
      </c>
      <c r="E317" s="79">
        <v>0</v>
      </c>
      <c r="F317" s="79">
        <v>0</v>
      </c>
      <c r="G317" s="79">
        <v>0</v>
      </c>
    </row>
    <row r="318" spans="1:7" x14ac:dyDescent="0.25">
      <c r="A318" s="95">
        <v>329</v>
      </c>
      <c r="B318" s="96" t="s">
        <v>127</v>
      </c>
      <c r="C318" s="79">
        <f>C325</f>
        <v>3327.3608069546749</v>
      </c>
      <c r="D318" s="79">
        <v>6696.51</v>
      </c>
      <c r="E318" s="79">
        <f>E325</f>
        <v>6570</v>
      </c>
      <c r="F318" s="79">
        <f t="shared" ref="F318:G318" si="30">F325</f>
        <v>6570</v>
      </c>
      <c r="G318" s="79">
        <f t="shared" si="30"/>
        <v>6570</v>
      </c>
    </row>
    <row r="319" spans="1:7" ht="23.25" x14ac:dyDescent="0.25">
      <c r="A319" s="98">
        <v>3291</v>
      </c>
      <c r="B319" s="83" t="s">
        <v>128</v>
      </c>
      <c r="C319" s="79">
        <v>0</v>
      </c>
      <c r="D319" s="79">
        <v>0</v>
      </c>
      <c r="E319" s="79">
        <v>0</v>
      </c>
      <c r="F319" s="79">
        <v>0</v>
      </c>
      <c r="G319" s="79">
        <v>0</v>
      </c>
    </row>
    <row r="320" spans="1:7" x14ac:dyDescent="0.25">
      <c r="A320" s="98">
        <v>3292</v>
      </c>
      <c r="B320" s="83" t="s">
        <v>129</v>
      </c>
      <c r="C320" s="79">
        <v>0</v>
      </c>
      <c r="D320" s="79">
        <v>6696.51</v>
      </c>
      <c r="E320" s="79">
        <v>0</v>
      </c>
      <c r="F320" s="79">
        <v>0</v>
      </c>
      <c r="G320" s="79">
        <v>0</v>
      </c>
    </row>
    <row r="321" spans="1:7" x14ac:dyDescent="0.25">
      <c r="A321" s="98">
        <v>3293</v>
      </c>
      <c r="B321" s="83" t="s">
        <v>130</v>
      </c>
      <c r="C321" s="79">
        <v>0</v>
      </c>
      <c r="D321" s="79">
        <v>0</v>
      </c>
      <c r="E321" s="79">
        <v>0</v>
      </c>
      <c r="F321" s="79">
        <v>0</v>
      </c>
      <c r="G321" s="79">
        <v>0</v>
      </c>
    </row>
    <row r="322" spans="1:7" x14ac:dyDescent="0.25">
      <c r="A322" s="98">
        <v>3294</v>
      </c>
      <c r="B322" s="83" t="s">
        <v>131</v>
      </c>
      <c r="C322" s="79">
        <v>0</v>
      </c>
      <c r="D322" s="79">
        <v>0</v>
      </c>
      <c r="E322" s="79">
        <v>0</v>
      </c>
      <c r="F322" s="79">
        <v>0</v>
      </c>
      <c r="G322" s="79">
        <v>0</v>
      </c>
    </row>
    <row r="323" spans="1:7" x14ac:dyDescent="0.25">
      <c r="A323" s="98">
        <v>3295</v>
      </c>
      <c r="B323" s="83" t="s">
        <v>132</v>
      </c>
      <c r="C323" s="79">
        <v>0</v>
      </c>
      <c r="D323" s="79">
        <v>0</v>
      </c>
      <c r="E323" s="79">
        <v>0</v>
      </c>
      <c r="F323" s="79">
        <v>0</v>
      </c>
      <c r="G323" s="79">
        <v>0</v>
      </c>
    </row>
    <row r="324" spans="1:7" x14ac:dyDescent="0.25">
      <c r="A324" s="98">
        <v>3296</v>
      </c>
      <c r="B324" s="83" t="s">
        <v>133</v>
      </c>
      <c r="C324" s="79">
        <v>0</v>
      </c>
      <c r="D324" s="79">
        <v>0</v>
      </c>
      <c r="E324" s="79">
        <v>0</v>
      </c>
      <c r="F324" s="79">
        <v>0</v>
      </c>
      <c r="G324" s="79">
        <v>0</v>
      </c>
    </row>
    <row r="325" spans="1:7" x14ac:dyDescent="0.25">
      <c r="A325" s="98">
        <v>3299</v>
      </c>
      <c r="B325" s="83" t="s">
        <v>134</v>
      </c>
      <c r="C325" s="79">
        <v>3327.3608069546749</v>
      </c>
      <c r="D325" s="79">
        <v>0</v>
      </c>
      <c r="E325" s="79">
        <v>6570</v>
      </c>
      <c r="F325" s="79">
        <v>6570</v>
      </c>
      <c r="G325" s="79">
        <v>6570</v>
      </c>
    </row>
    <row r="326" spans="1:7" x14ac:dyDescent="0.25">
      <c r="A326" s="93">
        <v>34</v>
      </c>
      <c r="B326" s="94" t="s">
        <v>135</v>
      </c>
      <c r="C326" s="79">
        <v>0</v>
      </c>
      <c r="D326" s="79">
        <v>0</v>
      </c>
      <c r="E326" s="79">
        <v>0</v>
      </c>
      <c r="F326" s="79">
        <v>0</v>
      </c>
      <c r="G326" s="79">
        <v>0</v>
      </c>
    </row>
    <row r="327" spans="1:7" x14ac:dyDescent="0.25">
      <c r="A327" s="95">
        <v>343</v>
      </c>
      <c r="B327" s="96" t="s">
        <v>136</v>
      </c>
      <c r="C327" s="79">
        <v>0</v>
      </c>
      <c r="D327" s="79">
        <v>0</v>
      </c>
      <c r="E327" s="79">
        <v>0</v>
      </c>
      <c r="F327" s="79">
        <v>0</v>
      </c>
      <c r="G327" s="79">
        <v>0</v>
      </c>
    </row>
    <row r="328" spans="1:7" x14ac:dyDescent="0.25">
      <c r="A328" s="98">
        <v>3431</v>
      </c>
      <c r="B328" s="84" t="s">
        <v>137</v>
      </c>
      <c r="C328" s="79">
        <v>0</v>
      </c>
      <c r="D328" s="79">
        <v>0</v>
      </c>
      <c r="E328" s="79">
        <v>0</v>
      </c>
      <c r="F328" s="79">
        <v>0</v>
      </c>
      <c r="G328" s="79">
        <v>0</v>
      </c>
    </row>
    <row r="329" spans="1:7" x14ac:dyDescent="0.25">
      <c r="A329" s="98">
        <v>3433</v>
      </c>
      <c r="B329" s="83" t="s">
        <v>138</v>
      </c>
      <c r="C329" s="79">
        <v>0</v>
      </c>
      <c r="D329" s="79">
        <v>0</v>
      </c>
      <c r="E329" s="79">
        <v>0</v>
      </c>
      <c r="F329" s="79">
        <v>0</v>
      </c>
      <c r="G329" s="79">
        <v>0</v>
      </c>
    </row>
    <row r="330" spans="1:7" ht="26.25" x14ac:dyDescent="0.25">
      <c r="A330" s="93">
        <v>4</v>
      </c>
      <c r="B330" s="94" t="s">
        <v>12</v>
      </c>
      <c r="C330" s="79">
        <v>0</v>
      </c>
      <c r="D330" s="79">
        <v>0</v>
      </c>
      <c r="E330" s="79">
        <v>0</v>
      </c>
      <c r="F330" s="79">
        <v>0</v>
      </c>
      <c r="G330" s="79">
        <v>0</v>
      </c>
    </row>
    <row r="331" spans="1:7" ht="26.25" x14ac:dyDescent="0.25">
      <c r="A331" s="93">
        <v>42</v>
      </c>
      <c r="B331" s="94" t="s">
        <v>29</v>
      </c>
      <c r="C331" s="79">
        <v>0</v>
      </c>
      <c r="D331" s="79">
        <v>0</v>
      </c>
      <c r="E331" s="79">
        <v>0</v>
      </c>
      <c r="F331" s="79">
        <v>0</v>
      </c>
      <c r="G331" s="79">
        <v>0</v>
      </c>
    </row>
    <row r="332" spans="1:7" x14ac:dyDescent="0.25">
      <c r="A332" s="95">
        <v>421</v>
      </c>
      <c r="B332" s="96" t="s">
        <v>141</v>
      </c>
      <c r="C332" s="79">
        <v>0</v>
      </c>
      <c r="D332" s="79">
        <v>0</v>
      </c>
      <c r="E332" s="79">
        <v>0</v>
      </c>
      <c r="F332" s="79">
        <v>0</v>
      </c>
      <c r="G332" s="79">
        <v>0</v>
      </c>
    </row>
    <row r="333" spans="1:7" x14ac:dyDescent="0.25">
      <c r="A333" s="98">
        <v>4212</v>
      </c>
      <c r="B333" s="85" t="s">
        <v>142</v>
      </c>
      <c r="C333" s="79">
        <v>0</v>
      </c>
      <c r="D333" s="79">
        <v>0</v>
      </c>
      <c r="E333" s="79">
        <v>0</v>
      </c>
      <c r="F333" s="79">
        <v>0</v>
      </c>
      <c r="G333" s="79">
        <v>0</v>
      </c>
    </row>
    <row r="334" spans="1:7" x14ac:dyDescent="0.25">
      <c r="A334" s="95">
        <v>422</v>
      </c>
      <c r="B334" s="96" t="s">
        <v>143</v>
      </c>
      <c r="C334" s="79">
        <v>0</v>
      </c>
      <c r="D334" s="79">
        <v>0</v>
      </c>
      <c r="E334" s="79">
        <v>0</v>
      </c>
      <c r="F334" s="79">
        <v>0</v>
      </c>
      <c r="G334" s="79">
        <v>0</v>
      </c>
    </row>
    <row r="335" spans="1:7" x14ac:dyDescent="0.25">
      <c r="A335" s="98">
        <v>4221</v>
      </c>
      <c r="B335" s="85" t="s">
        <v>144</v>
      </c>
      <c r="C335" s="79">
        <v>0</v>
      </c>
      <c r="D335" s="79">
        <v>0</v>
      </c>
      <c r="E335" s="79">
        <v>0</v>
      </c>
      <c r="F335" s="79">
        <v>0</v>
      </c>
      <c r="G335" s="79">
        <v>0</v>
      </c>
    </row>
    <row r="336" spans="1:7" x14ac:dyDescent="0.25">
      <c r="A336" s="98">
        <v>4226</v>
      </c>
      <c r="B336" s="85" t="s">
        <v>145</v>
      </c>
      <c r="C336" s="79">
        <v>0</v>
      </c>
      <c r="D336" s="79">
        <v>0</v>
      </c>
      <c r="E336" s="79">
        <v>0</v>
      </c>
      <c r="F336" s="79">
        <v>0</v>
      </c>
      <c r="G336" s="79">
        <v>0</v>
      </c>
    </row>
    <row r="337" spans="1:7" x14ac:dyDescent="0.25">
      <c r="A337" s="98">
        <v>4227</v>
      </c>
      <c r="B337" s="83" t="s">
        <v>95</v>
      </c>
      <c r="C337" s="79">
        <v>0</v>
      </c>
      <c r="D337" s="79">
        <v>0</v>
      </c>
      <c r="E337" s="79">
        <v>0</v>
      </c>
      <c r="F337" s="79">
        <v>0</v>
      </c>
      <c r="G337" s="79">
        <v>0</v>
      </c>
    </row>
    <row r="338" spans="1:7" ht="26.25" x14ac:dyDescent="0.25">
      <c r="A338" s="95">
        <v>424</v>
      </c>
      <c r="B338" s="96" t="s">
        <v>160</v>
      </c>
      <c r="C338" s="79">
        <v>0</v>
      </c>
      <c r="D338" s="79">
        <v>0</v>
      </c>
      <c r="E338" s="79">
        <v>0</v>
      </c>
      <c r="F338" s="79">
        <v>0</v>
      </c>
      <c r="G338" s="79">
        <v>0</v>
      </c>
    </row>
    <row r="339" spans="1:7" x14ac:dyDescent="0.25">
      <c r="A339" s="98">
        <v>4241</v>
      </c>
      <c r="B339" s="83" t="s">
        <v>147</v>
      </c>
      <c r="C339" s="79">
        <v>0</v>
      </c>
      <c r="D339" s="79">
        <v>0</v>
      </c>
      <c r="E339" s="79">
        <v>0</v>
      </c>
      <c r="F339" s="79">
        <v>0</v>
      </c>
      <c r="G339" s="79">
        <v>0</v>
      </c>
    </row>
    <row r="340" spans="1:7" x14ac:dyDescent="0.25">
      <c r="A340" s="98">
        <v>9</v>
      </c>
      <c r="B340" s="83" t="s">
        <v>166</v>
      </c>
      <c r="C340" s="79">
        <v>0</v>
      </c>
      <c r="D340" s="79">
        <v>23.49</v>
      </c>
      <c r="E340" s="79">
        <v>0</v>
      </c>
      <c r="F340" s="79">
        <v>0</v>
      </c>
      <c r="G340" s="79">
        <v>0</v>
      </c>
    </row>
    <row r="341" spans="1:7" x14ac:dyDescent="0.25">
      <c r="A341" s="101"/>
      <c r="B341" s="92" t="s">
        <v>167</v>
      </c>
      <c r="C341" s="79">
        <f>C342+C389</f>
        <v>1007681.9511347801</v>
      </c>
      <c r="D341" s="79">
        <v>1200000</v>
      </c>
      <c r="E341" s="79">
        <f>E342+E389</f>
        <v>1300000</v>
      </c>
      <c r="F341" s="79">
        <f t="shared" ref="F341:G341" si="31">F342+F389</f>
        <v>1400000</v>
      </c>
      <c r="G341" s="79">
        <f t="shared" si="31"/>
        <v>1500000</v>
      </c>
    </row>
    <row r="342" spans="1:7" x14ac:dyDescent="0.25">
      <c r="A342" s="93">
        <v>3</v>
      </c>
      <c r="B342" s="94" t="s">
        <v>10</v>
      </c>
      <c r="C342" s="79">
        <f>C343+C353</f>
        <v>1006879.66113478</v>
      </c>
      <c r="D342" s="79">
        <v>1199450</v>
      </c>
      <c r="E342" s="79">
        <f>E343+E353+E385</f>
        <v>1299450</v>
      </c>
      <c r="F342" s="79">
        <f t="shared" ref="F342:G342" si="32">F343+F353+F385</f>
        <v>1399450</v>
      </c>
      <c r="G342" s="79">
        <f t="shared" si="32"/>
        <v>1499450</v>
      </c>
    </row>
    <row r="343" spans="1:7" x14ac:dyDescent="0.25">
      <c r="A343" s="93">
        <v>31</v>
      </c>
      <c r="B343" s="94" t="s">
        <v>11</v>
      </c>
      <c r="C343" s="79">
        <f>C344+C348+C350</f>
        <v>1003821.0644369235</v>
      </c>
      <c r="D343" s="79">
        <v>1195120</v>
      </c>
      <c r="E343" s="79">
        <f>E344+E348+E350</f>
        <v>1295020</v>
      </c>
      <c r="F343" s="79">
        <f t="shared" ref="F343:G343" si="33">F344+F348+F350</f>
        <v>1395020</v>
      </c>
      <c r="G343" s="79">
        <f t="shared" si="33"/>
        <v>1495020</v>
      </c>
    </row>
    <row r="344" spans="1:7" x14ac:dyDescent="0.25">
      <c r="A344" s="95">
        <v>311</v>
      </c>
      <c r="B344" s="96" t="s">
        <v>96</v>
      </c>
      <c r="C344" s="79">
        <f>C345</f>
        <v>828619.66421129473</v>
      </c>
      <c r="D344" s="79">
        <v>1016040</v>
      </c>
      <c r="E344" s="79">
        <f>E345</f>
        <v>1103420</v>
      </c>
      <c r="F344" s="79">
        <f t="shared" ref="F344:G344" si="34">F345</f>
        <v>1203420</v>
      </c>
      <c r="G344" s="79">
        <f t="shared" si="34"/>
        <v>1303420</v>
      </c>
    </row>
    <row r="345" spans="1:7" x14ac:dyDescent="0.25">
      <c r="A345" s="97">
        <v>3111</v>
      </c>
      <c r="B345" s="81" t="s">
        <v>97</v>
      </c>
      <c r="C345" s="79">
        <v>828619.66421129473</v>
      </c>
      <c r="D345" s="79">
        <v>1016040</v>
      </c>
      <c r="E345" s="79">
        <v>1103420</v>
      </c>
      <c r="F345" s="79">
        <v>1203420</v>
      </c>
      <c r="G345" s="79">
        <v>1303420</v>
      </c>
    </row>
    <row r="346" spans="1:7" x14ac:dyDescent="0.25">
      <c r="A346" s="97">
        <v>3113</v>
      </c>
      <c r="B346" s="81" t="s">
        <v>98</v>
      </c>
      <c r="C346" s="79">
        <v>0</v>
      </c>
      <c r="D346" s="79">
        <v>0</v>
      </c>
      <c r="E346" s="79">
        <v>0</v>
      </c>
      <c r="F346" s="79">
        <v>0</v>
      </c>
      <c r="G346" s="79">
        <v>0</v>
      </c>
    </row>
    <row r="347" spans="1:7" x14ac:dyDescent="0.25">
      <c r="A347" s="97">
        <v>3114</v>
      </c>
      <c r="B347" s="81" t="s">
        <v>99</v>
      </c>
      <c r="C347" s="79">
        <v>0</v>
      </c>
      <c r="D347" s="79">
        <v>0</v>
      </c>
      <c r="E347" s="79">
        <v>0</v>
      </c>
      <c r="F347" s="79">
        <v>0</v>
      </c>
      <c r="G347" s="79">
        <v>0</v>
      </c>
    </row>
    <row r="348" spans="1:7" x14ac:dyDescent="0.25">
      <c r="A348" s="95">
        <v>312</v>
      </c>
      <c r="B348" s="96" t="s">
        <v>100</v>
      </c>
      <c r="C348" s="79">
        <f>C349</f>
        <v>41624.225894219919</v>
      </c>
      <c r="D348" s="79">
        <v>29080</v>
      </c>
      <c r="E348" s="79">
        <f>E349</f>
        <v>30000</v>
      </c>
      <c r="F348" s="79">
        <f t="shared" ref="F348:G348" si="35">F349</f>
        <v>30000</v>
      </c>
      <c r="G348" s="79">
        <f t="shared" si="35"/>
        <v>30000</v>
      </c>
    </row>
    <row r="349" spans="1:7" x14ac:dyDescent="0.25">
      <c r="A349" s="97">
        <v>3121</v>
      </c>
      <c r="B349" s="81" t="s">
        <v>100</v>
      </c>
      <c r="C349" s="79">
        <v>41624.225894219919</v>
      </c>
      <c r="D349" s="79">
        <v>29080</v>
      </c>
      <c r="E349" s="79">
        <v>30000</v>
      </c>
      <c r="F349" s="79">
        <v>30000</v>
      </c>
      <c r="G349" s="79">
        <v>30000</v>
      </c>
    </row>
    <row r="350" spans="1:7" x14ac:dyDescent="0.25">
      <c r="A350" s="95">
        <v>313</v>
      </c>
      <c r="B350" s="96" t="s">
        <v>101</v>
      </c>
      <c r="C350" s="79">
        <f>C351</f>
        <v>133577.17433140884</v>
      </c>
      <c r="D350" s="79">
        <v>150000</v>
      </c>
      <c r="E350" s="79">
        <f>E351</f>
        <v>161600</v>
      </c>
      <c r="F350" s="79">
        <f t="shared" ref="F350:G350" si="36">F351</f>
        <v>161600</v>
      </c>
      <c r="G350" s="79">
        <f t="shared" si="36"/>
        <v>161600</v>
      </c>
    </row>
    <row r="351" spans="1:7" x14ac:dyDescent="0.25">
      <c r="A351" s="97">
        <v>3132</v>
      </c>
      <c r="B351" s="81" t="s">
        <v>102</v>
      </c>
      <c r="C351" s="79">
        <v>133577.17433140884</v>
      </c>
      <c r="D351" s="79">
        <v>150000</v>
      </c>
      <c r="E351" s="79">
        <v>161600</v>
      </c>
      <c r="F351" s="79">
        <v>161600</v>
      </c>
      <c r="G351" s="79">
        <v>161600</v>
      </c>
    </row>
    <row r="352" spans="1:7" ht="22.5" x14ac:dyDescent="0.25">
      <c r="A352" s="97">
        <v>3133</v>
      </c>
      <c r="B352" s="81" t="s">
        <v>103</v>
      </c>
      <c r="C352" s="79">
        <v>0</v>
      </c>
      <c r="D352" s="79">
        <v>0</v>
      </c>
      <c r="E352" s="79">
        <v>0</v>
      </c>
      <c r="F352" s="79">
        <v>0</v>
      </c>
      <c r="G352" s="79">
        <v>0</v>
      </c>
    </row>
    <row r="353" spans="1:7" x14ac:dyDescent="0.25">
      <c r="A353" s="93">
        <v>32</v>
      </c>
      <c r="B353" s="94" t="s">
        <v>21</v>
      </c>
      <c r="C353" s="79">
        <f>C354+C358+C365+C377</f>
        <v>3058.5966978565266</v>
      </c>
      <c r="D353" s="79">
        <v>4330</v>
      </c>
      <c r="E353" s="79">
        <f>E354+E358+E365+E375+E377</f>
        <v>4430</v>
      </c>
      <c r="F353" s="79">
        <f t="shared" ref="F353:G353" si="37">F354+F358+F365+F375+F377</f>
        <v>4430</v>
      </c>
      <c r="G353" s="79">
        <f t="shared" si="37"/>
        <v>4430</v>
      </c>
    </row>
    <row r="354" spans="1:7" x14ac:dyDescent="0.25">
      <c r="A354" s="95">
        <v>321</v>
      </c>
      <c r="B354" s="96" t="s">
        <v>104</v>
      </c>
      <c r="C354" s="79">
        <v>95.56</v>
      </c>
      <c r="D354" s="79">
        <v>530</v>
      </c>
      <c r="E354" s="79">
        <f>E355</f>
        <v>530</v>
      </c>
      <c r="F354" s="79">
        <f t="shared" ref="F354:G354" si="38">F355</f>
        <v>530</v>
      </c>
      <c r="G354" s="79">
        <f t="shared" si="38"/>
        <v>530</v>
      </c>
    </row>
    <row r="355" spans="1:7" x14ac:dyDescent="0.25">
      <c r="A355" s="97">
        <v>3211</v>
      </c>
      <c r="B355" s="81" t="s">
        <v>105</v>
      </c>
      <c r="C355" s="79">
        <v>95.560422058530747</v>
      </c>
      <c r="D355" s="79">
        <v>530</v>
      </c>
      <c r="E355" s="79">
        <v>530</v>
      </c>
      <c r="F355" s="79">
        <v>530</v>
      </c>
      <c r="G355" s="79">
        <v>530</v>
      </c>
    </row>
    <row r="356" spans="1:7" x14ac:dyDescent="0.25">
      <c r="A356" s="98">
        <v>3212</v>
      </c>
      <c r="B356" s="82" t="s">
        <v>106</v>
      </c>
      <c r="C356" s="79">
        <v>0</v>
      </c>
      <c r="D356" s="79">
        <v>0</v>
      </c>
      <c r="E356" s="79">
        <v>0</v>
      </c>
      <c r="F356" s="79">
        <v>0</v>
      </c>
      <c r="G356" s="79">
        <v>0</v>
      </c>
    </row>
    <row r="357" spans="1:7" x14ac:dyDescent="0.25">
      <c r="A357" s="98">
        <v>3213</v>
      </c>
      <c r="B357" s="82" t="s">
        <v>107</v>
      </c>
      <c r="C357" s="79">
        <v>0</v>
      </c>
      <c r="D357" s="79">
        <v>0</v>
      </c>
      <c r="E357" s="79">
        <v>0</v>
      </c>
      <c r="F357" s="79">
        <v>0</v>
      </c>
      <c r="G357" s="79">
        <v>0</v>
      </c>
    </row>
    <row r="358" spans="1:7" x14ac:dyDescent="0.25">
      <c r="A358" s="95">
        <v>322</v>
      </c>
      <c r="B358" s="96" t="s">
        <v>108</v>
      </c>
      <c r="C358" s="79">
        <v>0</v>
      </c>
      <c r="D358" s="79">
        <v>0</v>
      </c>
      <c r="E358" s="79">
        <v>0</v>
      </c>
      <c r="F358" s="79">
        <v>0</v>
      </c>
      <c r="G358" s="79">
        <v>0</v>
      </c>
    </row>
    <row r="359" spans="1:7" x14ac:dyDescent="0.25">
      <c r="A359" s="98">
        <v>3221</v>
      </c>
      <c r="B359" s="82" t="s">
        <v>109</v>
      </c>
      <c r="C359" s="79">
        <v>0</v>
      </c>
      <c r="D359" s="79">
        <v>0</v>
      </c>
      <c r="E359" s="79">
        <v>0</v>
      </c>
      <c r="F359" s="79">
        <v>0</v>
      </c>
      <c r="G359" s="79">
        <v>0</v>
      </c>
    </row>
    <row r="360" spans="1:7" x14ac:dyDescent="0.25">
      <c r="A360" s="98">
        <v>3222</v>
      </c>
      <c r="B360" s="82" t="s">
        <v>110</v>
      </c>
      <c r="C360" s="79">
        <v>0</v>
      </c>
      <c r="D360" s="79">
        <v>0</v>
      </c>
      <c r="E360" s="79">
        <v>0</v>
      </c>
      <c r="F360" s="79">
        <v>0</v>
      </c>
      <c r="G360" s="79">
        <v>0</v>
      </c>
    </row>
    <row r="361" spans="1:7" x14ac:dyDescent="0.25">
      <c r="A361" s="98">
        <v>3223</v>
      </c>
      <c r="B361" s="82" t="s">
        <v>111</v>
      </c>
      <c r="C361" s="79">
        <v>0</v>
      </c>
      <c r="D361" s="79">
        <v>0</v>
      </c>
      <c r="E361" s="79">
        <v>0</v>
      </c>
      <c r="F361" s="79">
        <v>0</v>
      </c>
      <c r="G361" s="79">
        <v>0</v>
      </c>
    </row>
    <row r="362" spans="1:7" x14ac:dyDescent="0.25">
      <c r="A362" s="98">
        <v>3224</v>
      </c>
      <c r="B362" s="82" t="s">
        <v>112</v>
      </c>
      <c r="C362" s="79">
        <v>0</v>
      </c>
      <c r="D362" s="79">
        <v>0</v>
      </c>
      <c r="E362" s="79">
        <v>0</v>
      </c>
      <c r="F362" s="79">
        <v>0</v>
      </c>
      <c r="G362" s="79">
        <v>0</v>
      </c>
    </row>
    <row r="363" spans="1:7" x14ac:dyDescent="0.25">
      <c r="A363" s="98">
        <v>3225</v>
      </c>
      <c r="B363" s="82" t="s">
        <v>113</v>
      </c>
      <c r="C363" s="79">
        <v>0</v>
      </c>
      <c r="D363" s="79">
        <v>0</v>
      </c>
      <c r="E363" s="79">
        <v>0</v>
      </c>
      <c r="F363" s="79">
        <v>0</v>
      </c>
      <c r="G363" s="79">
        <v>0</v>
      </c>
    </row>
    <row r="364" spans="1:7" x14ac:dyDescent="0.25">
      <c r="A364" s="98">
        <v>3227</v>
      </c>
      <c r="B364" s="82" t="s">
        <v>114</v>
      </c>
      <c r="C364" s="79">
        <v>0</v>
      </c>
      <c r="D364" s="79">
        <v>0</v>
      </c>
      <c r="E364" s="79">
        <v>0</v>
      </c>
      <c r="F364" s="79">
        <v>0</v>
      </c>
      <c r="G364" s="79">
        <v>0</v>
      </c>
    </row>
    <row r="365" spans="1:7" x14ac:dyDescent="0.25">
      <c r="A365" s="95">
        <v>323</v>
      </c>
      <c r="B365" s="96" t="s">
        <v>115</v>
      </c>
      <c r="C365" s="79">
        <v>0</v>
      </c>
      <c r="D365" s="79">
        <v>0</v>
      </c>
      <c r="E365" s="79">
        <v>0</v>
      </c>
      <c r="F365" s="79">
        <v>0</v>
      </c>
      <c r="G365" s="79">
        <v>0</v>
      </c>
    </row>
    <row r="366" spans="1:7" x14ac:dyDescent="0.25">
      <c r="A366" s="98">
        <v>3231</v>
      </c>
      <c r="B366" s="82" t="s">
        <v>116</v>
      </c>
      <c r="C366" s="79">
        <v>0</v>
      </c>
      <c r="D366" s="79">
        <v>0</v>
      </c>
      <c r="E366" s="79">
        <v>0</v>
      </c>
      <c r="F366" s="79">
        <v>0</v>
      </c>
      <c r="G366" s="79">
        <v>0</v>
      </c>
    </row>
    <row r="367" spans="1:7" x14ac:dyDescent="0.25">
      <c r="A367" s="98">
        <v>3232</v>
      </c>
      <c r="B367" s="82" t="s">
        <v>117</v>
      </c>
      <c r="C367" s="79">
        <v>0</v>
      </c>
      <c r="D367" s="79">
        <v>0</v>
      </c>
      <c r="E367" s="79">
        <v>0</v>
      </c>
      <c r="F367" s="79">
        <v>0</v>
      </c>
      <c r="G367" s="79">
        <v>0</v>
      </c>
    </row>
    <row r="368" spans="1:7" x14ac:dyDescent="0.25">
      <c r="A368" s="98">
        <v>3233</v>
      </c>
      <c r="B368" s="82" t="s">
        <v>118</v>
      </c>
      <c r="C368" s="79">
        <v>0</v>
      </c>
      <c r="D368" s="79">
        <v>0</v>
      </c>
      <c r="E368" s="79">
        <v>0</v>
      </c>
      <c r="F368" s="79">
        <v>0</v>
      </c>
      <c r="G368" s="79">
        <v>0</v>
      </c>
    </row>
    <row r="369" spans="1:7" x14ac:dyDescent="0.25">
      <c r="A369" s="98">
        <v>3234</v>
      </c>
      <c r="B369" s="83" t="s">
        <v>119</v>
      </c>
      <c r="C369" s="79">
        <v>0</v>
      </c>
      <c r="D369" s="79">
        <v>0</v>
      </c>
      <c r="E369" s="79">
        <v>0</v>
      </c>
      <c r="F369" s="79">
        <v>0</v>
      </c>
      <c r="G369" s="79">
        <v>0</v>
      </c>
    </row>
    <row r="370" spans="1:7" x14ac:dyDescent="0.25">
      <c r="A370" s="98">
        <v>3235</v>
      </c>
      <c r="B370" s="83" t="s">
        <v>120</v>
      </c>
      <c r="C370" s="79">
        <v>0</v>
      </c>
      <c r="D370" s="79">
        <v>0</v>
      </c>
      <c r="E370" s="79">
        <v>0</v>
      </c>
      <c r="F370" s="79">
        <v>0</v>
      </c>
      <c r="G370" s="79">
        <v>0</v>
      </c>
    </row>
    <row r="371" spans="1:7" x14ac:dyDescent="0.25">
      <c r="A371" s="98">
        <v>3236</v>
      </c>
      <c r="B371" s="83" t="s">
        <v>121</v>
      </c>
      <c r="C371" s="79">
        <v>0</v>
      </c>
      <c r="D371" s="79">
        <v>0</v>
      </c>
      <c r="E371" s="79">
        <v>0</v>
      </c>
      <c r="F371" s="79">
        <v>0</v>
      </c>
      <c r="G371" s="79">
        <v>0</v>
      </c>
    </row>
    <row r="372" spans="1:7" x14ac:dyDescent="0.25">
      <c r="A372" s="98">
        <v>3237</v>
      </c>
      <c r="B372" s="83" t="s">
        <v>122</v>
      </c>
      <c r="C372" s="79">
        <v>0</v>
      </c>
      <c r="D372" s="79">
        <v>0</v>
      </c>
      <c r="E372" s="79">
        <v>0</v>
      </c>
      <c r="F372" s="79">
        <v>0</v>
      </c>
      <c r="G372" s="79">
        <v>0</v>
      </c>
    </row>
    <row r="373" spans="1:7" x14ac:dyDescent="0.25">
      <c r="A373" s="98">
        <v>3238</v>
      </c>
      <c r="B373" s="83" t="s">
        <v>123</v>
      </c>
      <c r="C373" s="79">
        <v>0</v>
      </c>
      <c r="D373" s="79">
        <v>0</v>
      </c>
      <c r="E373" s="79">
        <v>0</v>
      </c>
      <c r="F373" s="79">
        <v>0</v>
      </c>
      <c r="G373" s="79">
        <v>0</v>
      </c>
    </row>
    <row r="374" spans="1:7" x14ac:dyDescent="0.25">
      <c r="A374" s="98">
        <v>3239</v>
      </c>
      <c r="B374" s="83" t="s">
        <v>124</v>
      </c>
      <c r="C374" s="79">
        <v>0</v>
      </c>
      <c r="D374" s="79">
        <v>0</v>
      </c>
      <c r="E374" s="79">
        <v>0</v>
      </c>
      <c r="F374" s="79">
        <v>0</v>
      </c>
      <c r="G374" s="79">
        <v>0</v>
      </c>
    </row>
    <row r="375" spans="1:7" ht="26.25" x14ac:dyDescent="0.25">
      <c r="A375" s="95">
        <v>324</v>
      </c>
      <c r="B375" s="96" t="s">
        <v>125</v>
      </c>
      <c r="C375" s="79">
        <v>0</v>
      </c>
      <c r="D375" s="79">
        <v>0</v>
      </c>
      <c r="E375" s="79">
        <v>0</v>
      </c>
      <c r="F375" s="79">
        <v>0</v>
      </c>
      <c r="G375" s="79">
        <v>0</v>
      </c>
    </row>
    <row r="376" spans="1:7" ht="23.25" x14ac:dyDescent="0.25">
      <c r="A376" s="98">
        <v>3241</v>
      </c>
      <c r="B376" s="83" t="s">
        <v>126</v>
      </c>
      <c r="C376" s="79">
        <v>0</v>
      </c>
      <c r="D376" s="79">
        <v>0</v>
      </c>
      <c r="E376" s="79">
        <v>0</v>
      </c>
      <c r="F376" s="79">
        <v>0</v>
      </c>
      <c r="G376" s="79">
        <v>0</v>
      </c>
    </row>
    <row r="377" spans="1:7" x14ac:dyDescent="0.25">
      <c r="A377" s="95">
        <v>329</v>
      </c>
      <c r="B377" s="96" t="s">
        <v>127</v>
      </c>
      <c r="C377" s="79">
        <f>C382</f>
        <v>2963.0366978565266</v>
      </c>
      <c r="D377" s="79">
        <v>3800</v>
      </c>
      <c r="E377" s="79">
        <f>E382+E384</f>
        <v>3900</v>
      </c>
      <c r="F377" s="79">
        <f t="shared" ref="F377:G377" si="39">F382+F384</f>
        <v>3900</v>
      </c>
      <c r="G377" s="79">
        <f t="shared" si="39"/>
        <v>3900</v>
      </c>
    </row>
    <row r="378" spans="1:7" ht="23.25" x14ac:dyDescent="0.25">
      <c r="A378" s="98">
        <v>3291</v>
      </c>
      <c r="B378" s="83" t="s">
        <v>128</v>
      </c>
      <c r="C378" s="79">
        <v>0</v>
      </c>
      <c r="D378" s="79">
        <v>0</v>
      </c>
      <c r="E378" s="79">
        <v>0</v>
      </c>
      <c r="F378" s="79">
        <v>0</v>
      </c>
      <c r="G378" s="79">
        <v>0</v>
      </c>
    </row>
    <row r="379" spans="1:7" x14ac:dyDescent="0.25">
      <c r="A379" s="98">
        <v>3292</v>
      </c>
      <c r="B379" s="83" t="s">
        <v>129</v>
      </c>
      <c r="C379" s="79">
        <v>0</v>
      </c>
      <c r="D379" s="79">
        <v>0</v>
      </c>
      <c r="E379" s="79">
        <v>0</v>
      </c>
      <c r="F379" s="79">
        <v>0</v>
      </c>
      <c r="G379" s="79">
        <v>0</v>
      </c>
    </row>
    <row r="380" spans="1:7" x14ac:dyDescent="0.25">
      <c r="A380" s="98">
        <v>3293</v>
      </c>
      <c r="B380" s="83" t="s">
        <v>130</v>
      </c>
      <c r="C380" s="79">
        <v>0</v>
      </c>
      <c r="D380" s="79">
        <v>0</v>
      </c>
      <c r="E380" s="79">
        <v>0</v>
      </c>
      <c r="F380" s="79">
        <v>0</v>
      </c>
      <c r="G380" s="79">
        <v>0</v>
      </c>
    </row>
    <row r="381" spans="1:7" x14ac:dyDescent="0.25">
      <c r="A381" s="98">
        <v>3294</v>
      </c>
      <c r="B381" s="83" t="s">
        <v>131</v>
      </c>
      <c r="C381" s="79">
        <v>0</v>
      </c>
      <c r="D381" s="79">
        <v>0</v>
      </c>
      <c r="E381" s="79">
        <v>0</v>
      </c>
      <c r="F381" s="79">
        <v>0</v>
      </c>
      <c r="G381" s="79">
        <v>0</v>
      </c>
    </row>
    <row r="382" spans="1:7" x14ac:dyDescent="0.25">
      <c r="A382" s="98">
        <v>3295</v>
      </c>
      <c r="B382" s="83" t="s">
        <v>132</v>
      </c>
      <c r="C382" s="79">
        <v>2963.0366978565266</v>
      </c>
      <c r="D382" s="79">
        <v>3400</v>
      </c>
      <c r="E382" s="79">
        <v>3500</v>
      </c>
      <c r="F382" s="79">
        <v>3500</v>
      </c>
      <c r="G382" s="79">
        <v>3500</v>
      </c>
    </row>
    <row r="383" spans="1:7" x14ac:dyDescent="0.25">
      <c r="A383" s="98">
        <v>3296</v>
      </c>
      <c r="B383" s="83" t="s">
        <v>133</v>
      </c>
      <c r="C383" s="79">
        <v>0</v>
      </c>
      <c r="D383" s="79">
        <v>0</v>
      </c>
      <c r="E383" s="79">
        <v>0</v>
      </c>
      <c r="F383" s="79">
        <v>0</v>
      </c>
      <c r="G383" s="79">
        <v>0</v>
      </c>
    </row>
    <row r="384" spans="1:7" x14ac:dyDescent="0.25">
      <c r="A384" s="98">
        <v>3299</v>
      </c>
      <c r="B384" s="83" t="s">
        <v>134</v>
      </c>
      <c r="C384" s="79">
        <v>0</v>
      </c>
      <c r="D384" s="79">
        <v>400</v>
      </c>
      <c r="E384" s="79">
        <v>400</v>
      </c>
      <c r="F384" s="79">
        <v>400</v>
      </c>
      <c r="G384" s="79">
        <v>400</v>
      </c>
    </row>
    <row r="385" spans="1:7" x14ac:dyDescent="0.25">
      <c r="A385" s="93">
        <v>34</v>
      </c>
      <c r="B385" s="94" t="s">
        <v>135</v>
      </c>
      <c r="C385" s="79">
        <v>0</v>
      </c>
      <c r="D385" s="79">
        <v>0</v>
      </c>
      <c r="E385" s="79">
        <v>0</v>
      </c>
      <c r="F385" s="79">
        <v>0</v>
      </c>
      <c r="G385" s="79">
        <v>0</v>
      </c>
    </row>
    <row r="386" spans="1:7" x14ac:dyDescent="0.25">
      <c r="A386" s="95">
        <v>343</v>
      </c>
      <c r="B386" s="96" t="s">
        <v>136</v>
      </c>
      <c r="C386" s="79">
        <v>0</v>
      </c>
      <c r="D386" s="79">
        <v>0</v>
      </c>
      <c r="E386" s="79">
        <v>0</v>
      </c>
      <c r="F386" s="79">
        <v>0</v>
      </c>
      <c r="G386" s="79">
        <v>0</v>
      </c>
    </row>
    <row r="387" spans="1:7" x14ac:dyDescent="0.25">
      <c r="A387" s="98">
        <v>3431</v>
      </c>
      <c r="B387" s="84" t="s">
        <v>137</v>
      </c>
      <c r="C387" s="79">
        <v>0</v>
      </c>
      <c r="D387" s="79">
        <v>0</v>
      </c>
      <c r="E387" s="79">
        <v>0</v>
      </c>
      <c r="F387" s="79">
        <v>0</v>
      </c>
      <c r="G387" s="79">
        <v>0</v>
      </c>
    </row>
    <row r="388" spans="1:7" x14ac:dyDescent="0.25">
      <c r="A388" s="98">
        <v>3433</v>
      </c>
      <c r="B388" s="83" t="s">
        <v>138</v>
      </c>
      <c r="C388" s="79">
        <v>0</v>
      </c>
      <c r="D388" s="79">
        <v>0</v>
      </c>
      <c r="E388" s="79">
        <v>0</v>
      </c>
      <c r="F388" s="79">
        <v>0</v>
      </c>
      <c r="G388" s="79">
        <v>0</v>
      </c>
    </row>
    <row r="389" spans="1:7" ht="26.25" x14ac:dyDescent="0.25">
      <c r="A389" s="93">
        <v>4</v>
      </c>
      <c r="B389" s="94" t="s">
        <v>12</v>
      </c>
      <c r="C389" s="79">
        <v>802.29</v>
      </c>
      <c r="D389" s="79">
        <v>550</v>
      </c>
      <c r="E389" s="79">
        <v>550</v>
      </c>
      <c r="F389" s="79">
        <v>550</v>
      </c>
      <c r="G389" s="79">
        <v>550</v>
      </c>
    </row>
    <row r="390" spans="1:7" ht="26.25" x14ac:dyDescent="0.25">
      <c r="A390" s="93">
        <v>42</v>
      </c>
      <c r="B390" s="94" t="s">
        <v>29</v>
      </c>
      <c r="C390" s="79">
        <v>802.29</v>
      </c>
      <c r="D390" s="79">
        <v>550</v>
      </c>
      <c r="E390" s="79">
        <v>550</v>
      </c>
      <c r="F390" s="79">
        <v>550</v>
      </c>
      <c r="G390" s="79">
        <v>550</v>
      </c>
    </row>
    <row r="391" spans="1:7" x14ac:dyDescent="0.25">
      <c r="A391" s="95">
        <v>421</v>
      </c>
      <c r="B391" s="96" t="s">
        <v>141</v>
      </c>
      <c r="C391" s="79">
        <v>0</v>
      </c>
      <c r="D391" s="79">
        <v>0</v>
      </c>
      <c r="E391" s="79">
        <v>0</v>
      </c>
      <c r="F391" s="79">
        <v>0</v>
      </c>
      <c r="G391" s="79">
        <v>0</v>
      </c>
    </row>
    <row r="392" spans="1:7" x14ac:dyDescent="0.25">
      <c r="A392" s="98">
        <v>4212</v>
      </c>
      <c r="B392" s="85" t="s">
        <v>142</v>
      </c>
      <c r="C392" s="79">
        <v>0</v>
      </c>
      <c r="D392" s="79">
        <v>0</v>
      </c>
      <c r="E392" s="79">
        <v>0</v>
      </c>
      <c r="F392" s="79">
        <v>0</v>
      </c>
      <c r="G392" s="79">
        <v>0</v>
      </c>
    </row>
    <row r="393" spans="1:7" x14ac:dyDescent="0.25">
      <c r="A393" s="95">
        <v>422</v>
      </c>
      <c r="B393" s="96" t="s">
        <v>143</v>
      </c>
      <c r="C393" s="79">
        <v>0</v>
      </c>
      <c r="D393" s="79">
        <v>0</v>
      </c>
      <c r="E393" s="79">
        <v>0</v>
      </c>
      <c r="F393" s="79">
        <v>0</v>
      </c>
      <c r="G393" s="79">
        <v>0</v>
      </c>
    </row>
    <row r="394" spans="1:7" x14ac:dyDescent="0.25">
      <c r="A394" s="98">
        <v>4221</v>
      </c>
      <c r="B394" s="85" t="s">
        <v>144</v>
      </c>
      <c r="C394" s="79">
        <v>0</v>
      </c>
      <c r="D394" s="79">
        <v>0</v>
      </c>
      <c r="E394" s="79">
        <v>0</v>
      </c>
      <c r="F394" s="79">
        <v>0</v>
      </c>
      <c r="G394" s="79">
        <v>0</v>
      </c>
    </row>
    <row r="395" spans="1:7" x14ac:dyDescent="0.25">
      <c r="A395" s="98">
        <v>4226</v>
      </c>
      <c r="B395" s="85" t="s">
        <v>145</v>
      </c>
      <c r="C395" s="79">
        <v>0</v>
      </c>
      <c r="D395" s="79">
        <v>0</v>
      </c>
      <c r="E395" s="79">
        <v>0</v>
      </c>
      <c r="F395" s="79">
        <v>0</v>
      </c>
      <c r="G395" s="79">
        <v>0</v>
      </c>
    </row>
    <row r="396" spans="1:7" x14ac:dyDescent="0.25">
      <c r="A396" s="98">
        <v>4227</v>
      </c>
      <c r="B396" s="83" t="s">
        <v>95</v>
      </c>
      <c r="C396" s="79">
        <v>0</v>
      </c>
      <c r="D396" s="79">
        <v>0</v>
      </c>
      <c r="E396" s="79">
        <v>0</v>
      </c>
      <c r="F396" s="79">
        <v>0</v>
      </c>
      <c r="G396" s="79">
        <v>0</v>
      </c>
    </row>
    <row r="397" spans="1:7" ht="26.25" x14ac:dyDescent="0.25">
      <c r="A397" s="95">
        <v>424</v>
      </c>
      <c r="B397" s="96" t="s">
        <v>160</v>
      </c>
      <c r="C397">
        <v>802.29</v>
      </c>
      <c r="D397" s="79">
        <v>550</v>
      </c>
      <c r="E397" s="79">
        <v>550</v>
      </c>
      <c r="F397" s="79">
        <v>550</v>
      </c>
      <c r="G397" s="79">
        <v>550</v>
      </c>
    </row>
    <row r="398" spans="1:7" x14ac:dyDescent="0.25">
      <c r="A398" s="98">
        <v>4241</v>
      </c>
      <c r="B398" s="83" t="s">
        <v>147</v>
      </c>
      <c r="C398" s="79">
        <v>802.29345012940473</v>
      </c>
      <c r="D398" s="79">
        <v>550</v>
      </c>
      <c r="E398" s="79">
        <v>550</v>
      </c>
      <c r="F398" s="79">
        <v>550</v>
      </c>
      <c r="G398" s="79">
        <v>550</v>
      </c>
    </row>
    <row r="399" spans="1:7" x14ac:dyDescent="0.25">
      <c r="A399" s="101"/>
      <c r="B399" s="92" t="s">
        <v>168</v>
      </c>
      <c r="C399" s="79">
        <f>C400+C447</f>
        <v>8905.9972818368842</v>
      </c>
      <c r="D399" s="79">
        <v>9290</v>
      </c>
      <c r="E399" s="79">
        <f>E400+E447</f>
        <v>8000</v>
      </c>
      <c r="F399" s="79">
        <f t="shared" ref="F399:G399" si="40">F400+F447</f>
        <v>8000</v>
      </c>
      <c r="G399" s="79">
        <f t="shared" si="40"/>
        <v>8000</v>
      </c>
    </row>
    <row r="400" spans="1:7" x14ac:dyDescent="0.25">
      <c r="A400" s="93">
        <v>3</v>
      </c>
      <c r="B400" s="94" t="s">
        <v>10</v>
      </c>
      <c r="C400" s="79">
        <f>C411</f>
        <v>3353.2872818368833</v>
      </c>
      <c r="D400" s="79">
        <v>6060</v>
      </c>
      <c r="E400" s="79">
        <f>E411</f>
        <v>2700</v>
      </c>
      <c r="F400" s="79">
        <f t="shared" ref="F400:G400" si="41">F411</f>
        <v>2700</v>
      </c>
      <c r="G400" s="79">
        <f t="shared" si="41"/>
        <v>2700</v>
      </c>
    </row>
    <row r="401" spans="1:7" x14ac:dyDescent="0.25">
      <c r="A401" s="93">
        <v>31</v>
      </c>
      <c r="B401" s="94" t="s">
        <v>11</v>
      </c>
      <c r="C401" s="79">
        <v>0</v>
      </c>
      <c r="D401" s="79">
        <v>0</v>
      </c>
      <c r="E401" s="79">
        <v>0</v>
      </c>
      <c r="F401" s="79">
        <v>0</v>
      </c>
      <c r="G401" s="79">
        <v>0</v>
      </c>
    </row>
    <row r="402" spans="1:7" x14ac:dyDescent="0.25">
      <c r="A402" s="95">
        <v>311</v>
      </c>
      <c r="B402" s="96" t="s">
        <v>96</v>
      </c>
      <c r="C402" s="79">
        <v>0</v>
      </c>
      <c r="D402" s="79">
        <v>0</v>
      </c>
      <c r="E402" s="79">
        <v>0</v>
      </c>
      <c r="F402" s="79">
        <v>0</v>
      </c>
      <c r="G402" s="79">
        <v>0</v>
      </c>
    </row>
    <row r="403" spans="1:7" x14ac:dyDescent="0.25">
      <c r="A403" s="97">
        <v>3111</v>
      </c>
      <c r="B403" s="81" t="s">
        <v>97</v>
      </c>
      <c r="C403" s="79">
        <v>0</v>
      </c>
      <c r="D403" s="79">
        <v>0</v>
      </c>
      <c r="E403" s="79">
        <v>0</v>
      </c>
      <c r="F403" s="79">
        <v>0</v>
      </c>
      <c r="G403" s="79">
        <v>0</v>
      </c>
    </row>
    <row r="404" spans="1:7" x14ac:dyDescent="0.25">
      <c r="A404" s="97">
        <v>3113</v>
      </c>
      <c r="B404" s="81" t="s">
        <v>98</v>
      </c>
      <c r="C404" s="79">
        <v>0</v>
      </c>
      <c r="D404" s="79">
        <v>0</v>
      </c>
      <c r="E404" s="79">
        <v>0</v>
      </c>
      <c r="F404" s="79">
        <v>0</v>
      </c>
      <c r="G404" s="79">
        <v>0</v>
      </c>
    </row>
    <row r="405" spans="1:7" x14ac:dyDescent="0.25">
      <c r="A405" s="97">
        <v>3114</v>
      </c>
      <c r="B405" s="81" t="s">
        <v>99</v>
      </c>
      <c r="C405" s="79">
        <v>0</v>
      </c>
      <c r="D405" s="79">
        <v>0</v>
      </c>
      <c r="E405" s="79">
        <v>0</v>
      </c>
      <c r="F405" s="79">
        <v>0</v>
      </c>
      <c r="G405" s="79">
        <v>0</v>
      </c>
    </row>
    <row r="406" spans="1:7" x14ac:dyDescent="0.25">
      <c r="A406" s="95">
        <v>312</v>
      </c>
      <c r="B406" s="96" t="s">
        <v>100</v>
      </c>
      <c r="C406" s="79">
        <v>0</v>
      </c>
      <c r="D406" s="79">
        <v>0</v>
      </c>
      <c r="E406" s="79">
        <v>0</v>
      </c>
      <c r="F406" s="79">
        <v>0</v>
      </c>
      <c r="G406" s="79">
        <v>0</v>
      </c>
    </row>
    <row r="407" spans="1:7" x14ac:dyDescent="0.25">
      <c r="A407" s="97">
        <v>3121</v>
      </c>
      <c r="B407" s="81" t="s">
        <v>100</v>
      </c>
      <c r="C407" s="79">
        <v>0</v>
      </c>
      <c r="D407" s="79">
        <v>0</v>
      </c>
      <c r="E407" s="79">
        <v>0</v>
      </c>
      <c r="F407" s="79">
        <v>0</v>
      </c>
      <c r="G407" s="79">
        <v>0</v>
      </c>
    </row>
    <row r="408" spans="1:7" x14ac:dyDescent="0.25">
      <c r="A408" s="95">
        <v>313</v>
      </c>
      <c r="B408" s="96" t="s">
        <v>101</v>
      </c>
      <c r="C408" s="79">
        <v>0</v>
      </c>
      <c r="D408" s="79">
        <v>0</v>
      </c>
      <c r="E408" s="79">
        <v>0</v>
      </c>
      <c r="F408" s="79">
        <v>0</v>
      </c>
      <c r="G408" s="79">
        <v>0</v>
      </c>
    </row>
    <row r="409" spans="1:7" x14ac:dyDescent="0.25">
      <c r="A409" s="97">
        <v>3132</v>
      </c>
      <c r="B409" s="81" t="s">
        <v>102</v>
      </c>
      <c r="C409" s="79">
        <v>0</v>
      </c>
      <c r="D409" s="79">
        <v>0</v>
      </c>
      <c r="E409" s="79">
        <v>0</v>
      </c>
      <c r="F409" s="79">
        <v>0</v>
      </c>
      <c r="G409" s="79">
        <v>0</v>
      </c>
    </row>
    <row r="410" spans="1:7" ht="22.5" x14ac:dyDescent="0.25">
      <c r="A410" s="97">
        <v>3133</v>
      </c>
      <c r="B410" s="81" t="s">
        <v>103</v>
      </c>
      <c r="C410" s="79">
        <v>0</v>
      </c>
      <c r="D410" s="79">
        <v>0</v>
      </c>
      <c r="E410" s="79">
        <v>0</v>
      </c>
      <c r="F410" s="79">
        <v>0</v>
      </c>
      <c r="G410" s="79">
        <v>0</v>
      </c>
    </row>
    <row r="411" spans="1:7" x14ac:dyDescent="0.25">
      <c r="A411" s="93">
        <v>32</v>
      </c>
      <c r="B411" s="94" t="s">
        <v>21</v>
      </c>
      <c r="C411" s="79">
        <f>C412+C416+C423+C435</f>
        <v>3353.2872818368833</v>
      </c>
      <c r="D411" s="79">
        <v>6060</v>
      </c>
      <c r="E411" s="79">
        <f>E412+E416+E423+E435+E433</f>
        <v>2700</v>
      </c>
      <c r="F411" s="79">
        <f t="shared" ref="F411:G411" si="42">F412+F416+F423+F435+F433</f>
        <v>2700</v>
      </c>
      <c r="G411" s="79">
        <f t="shared" si="42"/>
        <v>2700</v>
      </c>
    </row>
    <row r="412" spans="1:7" x14ac:dyDescent="0.25">
      <c r="A412" s="95">
        <v>321</v>
      </c>
      <c r="B412" s="96" t="s">
        <v>104</v>
      </c>
      <c r="C412" s="79"/>
      <c r="D412" s="79">
        <v>0</v>
      </c>
      <c r="E412" s="79">
        <v>0</v>
      </c>
      <c r="F412" s="79">
        <v>0</v>
      </c>
      <c r="G412" s="79">
        <v>0</v>
      </c>
    </row>
    <row r="413" spans="1:7" x14ac:dyDescent="0.25">
      <c r="A413" s="97">
        <v>3211</v>
      </c>
      <c r="B413" s="81" t="s">
        <v>105</v>
      </c>
      <c r="C413" s="79">
        <v>0</v>
      </c>
      <c r="D413" s="79">
        <v>0</v>
      </c>
      <c r="E413" s="79">
        <v>0</v>
      </c>
      <c r="F413" s="79">
        <v>0</v>
      </c>
      <c r="G413" s="79">
        <v>0</v>
      </c>
    </row>
    <row r="414" spans="1:7" x14ac:dyDescent="0.25">
      <c r="A414" s="98">
        <v>3212</v>
      </c>
      <c r="B414" s="82" t="s">
        <v>106</v>
      </c>
      <c r="C414" s="79">
        <v>0</v>
      </c>
      <c r="D414" s="79">
        <v>0</v>
      </c>
      <c r="E414" s="79">
        <v>0</v>
      </c>
      <c r="F414" s="79">
        <v>0</v>
      </c>
      <c r="G414" s="79">
        <v>0</v>
      </c>
    </row>
    <row r="415" spans="1:7" x14ac:dyDescent="0.25">
      <c r="A415" s="98">
        <v>3213</v>
      </c>
      <c r="B415" s="82" t="s">
        <v>107</v>
      </c>
      <c r="C415" s="79">
        <v>0</v>
      </c>
      <c r="D415" s="79">
        <v>0</v>
      </c>
      <c r="E415" s="79">
        <v>0</v>
      </c>
      <c r="F415" s="79">
        <v>0</v>
      </c>
      <c r="G415" s="79">
        <v>0</v>
      </c>
    </row>
    <row r="416" spans="1:7" x14ac:dyDescent="0.25">
      <c r="A416" s="95">
        <v>322</v>
      </c>
      <c r="B416" s="96" t="s">
        <v>108</v>
      </c>
      <c r="C416" s="79">
        <v>0</v>
      </c>
      <c r="D416" s="79">
        <v>2327</v>
      </c>
      <c r="E416" s="79">
        <f>E418+E421</f>
        <v>1200</v>
      </c>
      <c r="F416" s="79">
        <f t="shared" ref="F416:G416" si="43">F418+F421</f>
        <v>1200</v>
      </c>
      <c r="G416" s="79">
        <f t="shared" si="43"/>
        <v>1200</v>
      </c>
    </row>
    <row r="417" spans="1:7" x14ac:dyDescent="0.25">
      <c r="A417" s="98">
        <v>3221</v>
      </c>
      <c r="B417" s="82" t="s">
        <v>109</v>
      </c>
      <c r="C417" s="79">
        <v>0</v>
      </c>
      <c r="D417" s="79">
        <v>900</v>
      </c>
      <c r="E417" s="79">
        <v>0</v>
      </c>
      <c r="F417" s="79">
        <v>0</v>
      </c>
      <c r="G417" s="79">
        <v>0</v>
      </c>
    </row>
    <row r="418" spans="1:7" x14ac:dyDescent="0.25">
      <c r="A418" s="98">
        <v>3222</v>
      </c>
      <c r="B418" s="82" t="s">
        <v>110</v>
      </c>
      <c r="C418" s="79">
        <v>0</v>
      </c>
      <c r="D418" s="79">
        <v>15</v>
      </c>
      <c r="E418" s="79">
        <v>1100</v>
      </c>
      <c r="F418" s="79">
        <v>1100</v>
      </c>
      <c r="G418" s="79">
        <v>1100</v>
      </c>
    </row>
    <row r="419" spans="1:7" x14ac:dyDescent="0.25">
      <c r="A419" s="98">
        <v>3223</v>
      </c>
      <c r="B419" s="82" t="s">
        <v>111</v>
      </c>
      <c r="C419" s="79">
        <v>0</v>
      </c>
      <c r="D419" s="79">
        <v>0</v>
      </c>
      <c r="E419" s="79">
        <v>0</v>
      </c>
      <c r="F419" s="79">
        <v>0</v>
      </c>
      <c r="G419" s="79">
        <v>0</v>
      </c>
    </row>
    <row r="420" spans="1:7" x14ac:dyDescent="0.25">
      <c r="A420" s="98">
        <v>3224</v>
      </c>
      <c r="B420" s="82" t="s">
        <v>112</v>
      </c>
      <c r="C420" s="79">
        <v>0</v>
      </c>
      <c r="D420" s="79">
        <v>0</v>
      </c>
      <c r="E420" s="79">
        <v>0</v>
      </c>
      <c r="F420" s="79">
        <v>0</v>
      </c>
      <c r="G420" s="79">
        <v>0</v>
      </c>
    </row>
    <row r="421" spans="1:7" x14ac:dyDescent="0.25">
      <c r="A421" s="98">
        <v>3225</v>
      </c>
      <c r="B421" s="82" t="s">
        <v>113</v>
      </c>
      <c r="C421" s="79">
        <v>0</v>
      </c>
      <c r="D421" s="79">
        <v>1412</v>
      </c>
      <c r="E421" s="79">
        <v>100</v>
      </c>
      <c r="F421" s="79">
        <v>100</v>
      </c>
      <c r="G421" s="79">
        <v>100</v>
      </c>
    </row>
    <row r="422" spans="1:7" x14ac:dyDescent="0.25">
      <c r="A422" s="98">
        <v>3227</v>
      </c>
      <c r="B422" s="82" t="s">
        <v>114</v>
      </c>
      <c r="C422" s="79">
        <v>0</v>
      </c>
      <c r="D422" s="79">
        <v>0</v>
      </c>
      <c r="E422" s="79">
        <v>0</v>
      </c>
      <c r="F422" s="79">
        <v>0</v>
      </c>
      <c r="G422" s="79">
        <v>0</v>
      </c>
    </row>
    <row r="423" spans="1:7" x14ac:dyDescent="0.25">
      <c r="A423" s="95">
        <v>323</v>
      </c>
      <c r="B423" s="96" t="s">
        <v>115</v>
      </c>
      <c r="C423" s="79">
        <f>C425</f>
        <v>297.30572698918309</v>
      </c>
      <c r="D423" s="79">
        <v>1043</v>
      </c>
      <c r="E423" s="79">
        <f>E425</f>
        <v>1000</v>
      </c>
      <c r="F423" s="79">
        <f t="shared" ref="F423:G423" si="44">F425</f>
        <v>1000</v>
      </c>
      <c r="G423" s="79">
        <f t="shared" si="44"/>
        <v>1000</v>
      </c>
    </row>
    <row r="424" spans="1:7" x14ac:dyDescent="0.25">
      <c r="A424" s="98">
        <v>3231</v>
      </c>
      <c r="B424" s="82" t="s">
        <v>116</v>
      </c>
      <c r="C424" s="79">
        <v>0</v>
      </c>
      <c r="D424" s="79">
        <v>0</v>
      </c>
      <c r="E424" s="79">
        <v>0</v>
      </c>
      <c r="F424" s="79">
        <v>0</v>
      </c>
      <c r="G424" s="79">
        <v>0</v>
      </c>
    </row>
    <row r="425" spans="1:7" x14ac:dyDescent="0.25">
      <c r="A425" s="98">
        <v>3232</v>
      </c>
      <c r="B425" s="82" t="s">
        <v>117</v>
      </c>
      <c r="C425" s="79">
        <v>297.30572698918309</v>
      </c>
      <c r="D425" s="79">
        <v>1043</v>
      </c>
      <c r="E425" s="79">
        <v>1000</v>
      </c>
      <c r="F425" s="79">
        <v>1000</v>
      </c>
      <c r="G425" s="79">
        <v>1000</v>
      </c>
    </row>
    <row r="426" spans="1:7" x14ac:dyDescent="0.25">
      <c r="A426" s="98">
        <v>3233</v>
      </c>
      <c r="B426" s="82" t="s">
        <v>118</v>
      </c>
      <c r="C426" s="79">
        <v>0</v>
      </c>
      <c r="D426" s="79">
        <v>0</v>
      </c>
      <c r="E426" s="79">
        <v>0</v>
      </c>
      <c r="F426" s="79">
        <v>0</v>
      </c>
      <c r="G426" s="79">
        <v>0</v>
      </c>
    </row>
    <row r="427" spans="1:7" x14ac:dyDescent="0.25">
      <c r="A427" s="98">
        <v>3234</v>
      </c>
      <c r="B427" s="83" t="s">
        <v>119</v>
      </c>
      <c r="C427" s="79">
        <v>0</v>
      </c>
      <c r="D427" s="79">
        <v>0</v>
      </c>
      <c r="E427" s="79">
        <v>0</v>
      </c>
      <c r="F427" s="79">
        <v>0</v>
      </c>
      <c r="G427" s="79">
        <v>0</v>
      </c>
    </row>
    <row r="428" spans="1:7" x14ac:dyDescent="0.25">
      <c r="A428" s="98">
        <v>3235</v>
      </c>
      <c r="B428" s="83" t="s">
        <v>120</v>
      </c>
      <c r="C428" s="79">
        <v>0</v>
      </c>
      <c r="D428" s="79">
        <v>0</v>
      </c>
      <c r="E428" s="79">
        <v>0</v>
      </c>
      <c r="F428" s="79">
        <v>0</v>
      </c>
      <c r="G428" s="79">
        <v>0</v>
      </c>
    </row>
    <row r="429" spans="1:7" x14ac:dyDescent="0.25">
      <c r="A429" s="98">
        <v>3236</v>
      </c>
      <c r="B429" s="83" t="s">
        <v>121</v>
      </c>
      <c r="C429" s="79">
        <v>0</v>
      </c>
      <c r="D429" s="79">
        <v>0</v>
      </c>
      <c r="E429" s="79">
        <v>0</v>
      </c>
      <c r="F429" s="79">
        <v>0</v>
      </c>
      <c r="G429" s="79">
        <v>0</v>
      </c>
    </row>
    <row r="430" spans="1:7" x14ac:dyDescent="0.25">
      <c r="A430" s="98">
        <v>3237</v>
      </c>
      <c r="B430" s="83" t="s">
        <v>122</v>
      </c>
      <c r="C430" s="79">
        <v>0</v>
      </c>
      <c r="D430" s="79">
        <v>0</v>
      </c>
      <c r="E430" s="79">
        <v>0</v>
      </c>
      <c r="F430" s="79">
        <v>0</v>
      </c>
      <c r="G430" s="79">
        <v>0</v>
      </c>
    </row>
    <row r="431" spans="1:7" x14ac:dyDescent="0.25">
      <c r="A431" s="98">
        <v>3238</v>
      </c>
      <c r="B431" s="83" t="s">
        <v>123</v>
      </c>
      <c r="C431" s="79">
        <v>0</v>
      </c>
      <c r="D431" s="79">
        <v>0</v>
      </c>
      <c r="E431" s="79">
        <v>0</v>
      </c>
      <c r="F431" s="79">
        <v>0</v>
      </c>
      <c r="G431" s="79">
        <v>0</v>
      </c>
    </row>
    <row r="432" spans="1:7" x14ac:dyDescent="0.25">
      <c r="A432" s="98">
        <v>3239</v>
      </c>
      <c r="B432" s="83" t="s">
        <v>124</v>
      </c>
      <c r="C432" s="79">
        <v>0</v>
      </c>
      <c r="D432" s="79">
        <v>0</v>
      </c>
      <c r="E432" s="79">
        <v>0</v>
      </c>
      <c r="F432" s="79">
        <v>0</v>
      </c>
      <c r="G432" s="79">
        <v>0</v>
      </c>
    </row>
    <row r="433" spans="1:7" ht="26.25" x14ac:dyDescent="0.25">
      <c r="A433" s="95">
        <v>324</v>
      </c>
      <c r="B433" s="96" t="s">
        <v>125</v>
      </c>
      <c r="C433" s="79">
        <v>0</v>
      </c>
      <c r="D433" s="79">
        <v>0</v>
      </c>
      <c r="E433" s="79">
        <v>0</v>
      </c>
      <c r="F433" s="79">
        <v>0</v>
      </c>
      <c r="G433" s="79">
        <v>0</v>
      </c>
    </row>
    <row r="434" spans="1:7" ht="23.25" x14ac:dyDescent="0.25">
      <c r="A434" s="98">
        <v>3241</v>
      </c>
      <c r="B434" s="83" t="s">
        <v>126</v>
      </c>
      <c r="C434" s="79">
        <v>0</v>
      </c>
      <c r="D434" s="79">
        <v>0</v>
      </c>
      <c r="E434" s="79">
        <v>0</v>
      </c>
      <c r="F434" s="79">
        <v>0</v>
      </c>
      <c r="G434" s="79">
        <v>0</v>
      </c>
    </row>
    <row r="435" spans="1:7" x14ac:dyDescent="0.25">
      <c r="A435" s="95">
        <v>329</v>
      </c>
      <c r="B435" s="96" t="s">
        <v>127</v>
      </c>
      <c r="C435" s="79">
        <f>C437+C442</f>
        <v>3055.9815548477004</v>
      </c>
      <c r="D435" s="79">
        <v>2690</v>
      </c>
      <c r="E435" s="79">
        <f>E442</f>
        <v>500</v>
      </c>
      <c r="F435" s="79">
        <f t="shared" ref="F435:G435" si="45">F442</f>
        <v>500</v>
      </c>
      <c r="G435" s="79">
        <f t="shared" si="45"/>
        <v>500</v>
      </c>
    </row>
    <row r="436" spans="1:7" ht="23.25" x14ac:dyDescent="0.25">
      <c r="A436" s="98">
        <v>3291</v>
      </c>
      <c r="B436" s="83" t="s">
        <v>128</v>
      </c>
      <c r="C436" s="79">
        <v>0</v>
      </c>
      <c r="D436" s="79">
        <v>0</v>
      </c>
      <c r="E436" s="79">
        <v>0</v>
      </c>
      <c r="F436" s="79">
        <v>0</v>
      </c>
      <c r="G436" s="79">
        <v>0</v>
      </c>
    </row>
    <row r="437" spans="1:7" x14ac:dyDescent="0.25">
      <c r="A437" s="98">
        <v>3292</v>
      </c>
      <c r="B437" s="83" t="s">
        <v>129</v>
      </c>
      <c r="C437" s="79">
        <v>2425.4499999999998</v>
      </c>
      <c r="D437" s="79">
        <v>2690</v>
      </c>
      <c r="E437" s="79">
        <v>0</v>
      </c>
      <c r="F437" s="79">
        <v>0</v>
      </c>
      <c r="G437" s="79">
        <v>0</v>
      </c>
    </row>
    <row r="438" spans="1:7" x14ac:dyDescent="0.25">
      <c r="A438" s="98">
        <v>3293</v>
      </c>
      <c r="B438" s="83" t="s">
        <v>130</v>
      </c>
      <c r="C438" s="79">
        <v>0</v>
      </c>
      <c r="D438" s="79">
        <v>0</v>
      </c>
      <c r="E438" s="79">
        <v>0</v>
      </c>
      <c r="F438" s="79">
        <v>0</v>
      </c>
      <c r="G438" s="79">
        <v>0</v>
      </c>
    </row>
    <row r="439" spans="1:7" x14ac:dyDescent="0.25">
      <c r="A439" s="98">
        <v>3294</v>
      </c>
      <c r="B439" s="83" t="s">
        <v>131</v>
      </c>
      <c r="C439" s="79">
        <v>0</v>
      </c>
      <c r="D439" s="79">
        <v>0</v>
      </c>
      <c r="E439" s="79">
        <v>0</v>
      </c>
      <c r="F439" s="79">
        <v>0</v>
      </c>
      <c r="G439" s="79">
        <v>0</v>
      </c>
    </row>
    <row r="440" spans="1:7" x14ac:dyDescent="0.25">
      <c r="A440" s="98">
        <v>3295</v>
      </c>
      <c r="B440" s="83" t="s">
        <v>132</v>
      </c>
      <c r="C440" s="79">
        <v>0</v>
      </c>
      <c r="D440" s="79">
        <v>0</v>
      </c>
      <c r="E440" s="79">
        <v>0</v>
      </c>
      <c r="F440" s="79">
        <v>0</v>
      </c>
      <c r="G440" s="79">
        <v>0</v>
      </c>
    </row>
    <row r="441" spans="1:7" x14ac:dyDescent="0.25">
      <c r="A441" s="98">
        <v>3296</v>
      </c>
      <c r="B441" s="83" t="s">
        <v>133</v>
      </c>
      <c r="C441" s="79">
        <v>0</v>
      </c>
      <c r="D441" s="79">
        <v>0</v>
      </c>
      <c r="E441" s="79">
        <v>0</v>
      </c>
      <c r="F441" s="79">
        <v>0</v>
      </c>
      <c r="G441" s="79">
        <v>0</v>
      </c>
    </row>
    <row r="442" spans="1:7" x14ac:dyDescent="0.25">
      <c r="A442" s="98">
        <v>3299</v>
      </c>
      <c r="B442" s="83" t="s">
        <v>134</v>
      </c>
      <c r="C442" s="79">
        <v>630.53155484770048</v>
      </c>
      <c r="D442" s="79">
        <v>0</v>
      </c>
      <c r="E442" s="79">
        <v>500</v>
      </c>
      <c r="F442" s="79">
        <v>500</v>
      </c>
      <c r="G442" s="79">
        <v>500</v>
      </c>
    </row>
    <row r="443" spans="1:7" x14ac:dyDescent="0.25">
      <c r="A443" s="93">
        <v>34</v>
      </c>
      <c r="B443" s="94" t="s">
        <v>135</v>
      </c>
      <c r="C443" s="79">
        <v>0</v>
      </c>
      <c r="D443" s="79">
        <v>0</v>
      </c>
      <c r="E443" s="79">
        <v>0</v>
      </c>
      <c r="F443" s="79">
        <v>0</v>
      </c>
      <c r="G443" s="79">
        <v>0</v>
      </c>
    </row>
    <row r="444" spans="1:7" x14ac:dyDescent="0.25">
      <c r="A444" s="95">
        <v>343</v>
      </c>
      <c r="B444" s="96" t="s">
        <v>136</v>
      </c>
      <c r="C444" s="79">
        <v>0</v>
      </c>
      <c r="D444" s="79">
        <v>0</v>
      </c>
      <c r="E444" s="79">
        <v>0</v>
      </c>
      <c r="F444" s="79">
        <v>0</v>
      </c>
      <c r="G444" s="79">
        <v>0</v>
      </c>
    </row>
    <row r="445" spans="1:7" x14ac:dyDescent="0.25">
      <c r="A445" s="98">
        <v>3431</v>
      </c>
      <c r="B445" s="84" t="s">
        <v>137</v>
      </c>
      <c r="C445" s="79">
        <v>0</v>
      </c>
      <c r="D445" s="79">
        <v>0</v>
      </c>
      <c r="E445" s="79">
        <v>0</v>
      </c>
      <c r="F445" s="79">
        <v>0</v>
      </c>
      <c r="G445" s="79">
        <v>0</v>
      </c>
    </row>
    <row r="446" spans="1:7" x14ac:dyDescent="0.25">
      <c r="A446" s="98">
        <v>3433</v>
      </c>
      <c r="B446" s="83" t="s">
        <v>138</v>
      </c>
      <c r="C446" s="79">
        <v>0</v>
      </c>
      <c r="D446" s="79">
        <v>0</v>
      </c>
      <c r="E446" s="79">
        <v>0</v>
      </c>
      <c r="F446" s="79">
        <v>0</v>
      </c>
      <c r="G446" s="79">
        <v>0</v>
      </c>
    </row>
    <row r="447" spans="1:7" ht="26.25" x14ac:dyDescent="0.25">
      <c r="A447" s="93">
        <v>4</v>
      </c>
      <c r="B447" s="94" t="s">
        <v>12</v>
      </c>
      <c r="C447" s="79">
        <v>5552.71</v>
      </c>
      <c r="D447" s="79">
        <v>3230</v>
      </c>
      <c r="E447" s="79">
        <v>5300</v>
      </c>
      <c r="F447" s="79">
        <v>5300</v>
      </c>
      <c r="G447" s="79">
        <v>5300</v>
      </c>
    </row>
    <row r="448" spans="1:7" ht="26.25" x14ac:dyDescent="0.25">
      <c r="A448" s="93">
        <v>42</v>
      </c>
      <c r="B448" s="94" t="s">
        <v>29</v>
      </c>
      <c r="C448" s="79">
        <v>5552.71</v>
      </c>
      <c r="D448" s="79">
        <v>3230</v>
      </c>
      <c r="E448" s="79">
        <v>5300</v>
      </c>
      <c r="F448" s="79">
        <v>5300</v>
      </c>
      <c r="G448" s="79">
        <v>5300</v>
      </c>
    </row>
    <row r="449" spans="1:7" x14ac:dyDescent="0.25">
      <c r="A449" s="95">
        <v>421</v>
      </c>
      <c r="B449" s="96" t="s">
        <v>141</v>
      </c>
      <c r="C449" s="79">
        <v>0</v>
      </c>
      <c r="D449" s="79">
        <v>0</v>
      </c>
      <c r="E449" s="79">
        <v>0</v>
      </c>
      <c r="F449" s="79">
        <v>0</v>
      </c>
      <c r="G449" s="79">
        <v>0</v>
      </c>
    </row>
    <row r="450" spans="1:7" x14ac:dyDescent="0.25">
      <c r="A450" s="98">
        <v>4212</v>
      </c>
      <c r="B450" s="85" t="s">
        <v>142</v>
      </c>
      <c r="C450" s="79">
        <v>0</v>
      </c>
      <c r="D450" s="79">
        <v>0</v>
      </c>
      <c r="E450" s="79">
        <v>0</v>
      </c>
      <c r="F450" s="79">
        <v>0</v>
      </c>
      <c r="G450" s="79">
        <v>0</v>
      </c>
    </row>
    <row r="451" spans="1:7" x14ac:dyDescent="0.25">
      <c r="A451" s="95">
        <v>422</v>
      </c>
      <c r="B451" s="96" t="s">
        <v>143</v>
      </c>
      <c r="C451" s="79">
        <v>5552.71</v>
      </c>
      <c r="D451" s="79">
        <v>3230</v>
      </c>
      <c r="E451" s="79">
        <v>5300</v>
      </c>
      <c r="F451" s="79">
        <v>5300</v>
      </c>
      <c r="G451" s="79">
        <v>5300</v>
      </c>
    </row>
    <row r="452" spans="1:7" x14ac:dyDescent="0.25">
      <c r="A452" s="98">
        <v>4221</v>
      </c>
      <c r="B452" s="85" t="s">
        <v>144</v>
      </c>
      <c r="C452" s="79">
        <v>0</v>
      </c>
      <c r="D452" s="79">
        <v>0</v>
      </c>
      <c r="E452" s="79">
        <v>1000</v>
      </c>
      <c r="F452" s="79">
        <v>1000</v>
      </c>
      <c r="G452" s="79">
        <v>1000</v>
      </c>
    </row>
    <row r="453" spans="1:7" x14ac:dyDescent="0.25">
      <c r="A453" s="98">
        <v>4226</v>
      </c>
      <c r="B453" s="85" t="s">
        <v>145</v>
      </c>
      <c r="C453" s="79">
        <v>0</v>
      </c>
      <c r="D453" s="79">
        <v>0</v>
      </c>
      <c r="E453" s="79">
        <v>0</v>
      </c>
      <c r="F453" s="79">
        <v>0</v>
      </c>
      <c r="G453" s="79">
        <v>0</v>
      </c>
    </row>
    <row r="454" spans="1:7" x14ac:dyDescent="0.25">
      <c r="A454" s="98">
        <v>4227</v>
      </c>
      <c r="B454" s="83" t="s">
        <v>95</v>
      </c>
      <c r="C454" s="79">
        <v>5552.7135178180361</v>
      </c>
      <c r="D454" s="79">
        <v>3230</v>
      </c>
      <c r="E454" s="79">
        <v>4300</v>
      </c>
      <c r="F454" s="79">
        <v>4300</v>
      </c>
      <c r="G454" s="79">
        <v>4300</v>
      </c>
    </row>
    <row r="455" spans="1:7" ht="26.25" x14ac:dyDescent="0.25">
      <c r="A455" s="95">
        <v>424</v>
      </c>
      <c r="B455" s="96" t="s">
        <v>160</v>
      </c>
      <c r="C455" s="79">
        <v>0</v>
      </c>
      <c r="D455" s="79">
        <v>0</v>
      </c>
      <c r="E455" s="79">
        <v>0</v>
      </c>
      <c r="F455" s="79">
        <v>0</v>
      </c>
      <c r="G455" s="79">
        <v>0</v>
      </c>
    </row>
    <row r="456" spans="1:7" x14ac:dyDescent="0.25">
      <c r="A456" s="98">
        <v>4241</v>
      </c>
      <c r="B456" s="83" t="s">
        <v>147</v>
      </c>
      <c r="C456" s="79">
        <v>0</v>
      </c>
      <c r="D456" s="79">
        <v>0</v>
      </c>
      <c r="E456" s="79">
        <v>0</v>
      </c>
      <c r="F456" s="79">
        <v>0</v>
      </c>
      <c r="G456" s="79">
        <v>0</v>
      </c>
    </row>
    <row r="457" spans="1:7" x14ac:dyDescent="0.25">
      <c r="A457" s="101"/>
      <c r="B457" s="92" t="s">
        <v>169</v>
      </c>
      <c r="C457" s="79">
        <f>C458+C505</f>
        <v>37969.10930187803</v>
      </c>
      <c r="D457" s="79">
        <v>82000</v>
      </c>
      <c r="E457" s="79">
        <f>E458+E505</f>
        <v>105000</v>
      </c>
      <c r="F457" s="79">
        <f t="shared" ref="F457:G457" si="46">F458+F505</f>
        <v>90000</v>
      </c>
      <c r="G457" s="79">
        <f t="shared" si="46"/>
        <v>55000</v>
      </c>
    </row>
    <row r="458" spans="1:7" x14ac:dyDescent="0.25">
      <c r="A458" s="93">
        <v>3</v>
      </c>
      <c r="B458" s="94" t="s">
        <v>10</v>
      </c>
      <c r="C458" s="79">
        <f>C469</f>
        <v>37425.079301878031</v>
      </c>
      <c r="D458" s="79">
        <v>75900</v>
      </c>
      <c r="E458" s="79">
        <f>E459+E469+E501</f>
        <v>95000</v>
      </c>
      <c r="F458" s="79">
        <f t="shared" ref="F458:G458" si="47">F459+F469+F501</f>
        <v>80000</v>
      </c>
      <c r="G458" s="79">
        <f t="shared" si="47"/>
        <v>50000</v>
      </c>
    </row>
    <row r="459" spans="1:7" x14ac:dyDescent="0.25">
      <c r="A459" s="93">
        <v>31</v>
      </c>
      <c r="B459" s="94" t="s">
        <v>11</v>
      </c>
      <c r="C459" s="79">
        <v>0</v>
      </c>
      <c r="D459" s="79">
        <v>9380</v>
      </c>
      <c r="E459" s="79">
        <v>0</v>
      </c>
      <c r="F459" s="79">
        <v>0</v>
      </c>
      <c r="G459" s="79">
        <v>0</v>
      </c>
    </row>
    <row r="460" spans="1:7" x14ac:dyDescent="0.25">
      <c r="A460" s="95">
        <v>311</v>
      </c>
      <c r="B460" s="96" t="s">
        <v>96</v>
      </c>
      <c r="C460" s="79">
        <v>0</v>
      </c>
      <c r="D460" s="79">
        <v>3800</v>
      </c>
      <c r="E460" s="79">
        <v>0</v>
      </c>
      <c r="F460" s="79">
        <v>0</v>
      </c>
      <c r="G460" s="79">
        <v>0</v>
      </c>
    </row>
    <row r="461" spans="1:7" x14ac:dyDescent="0.25">
      <c r="A461" s="97">
        <v>3111</v>
      </c>
      <c r="B461" s="81" t="s">
        <v>97</v>
      </c>
      <c r="C461" s="79">
        <v>0</v>
      </c>
      <c r="D461" s="79">
        <v>3400</v>
      </c>
      <c r="E461" s="79">
        <v>0</v>
      </c>
      <c r="F461" s="79">
        <v>0</v>
      </c>
      <c r="G461" s="79">
        <v>0</v>
      </c>
    </row>
    <row r="462" spans="1:7" x14ac:dyDescent="0.25">
      <c r="A462" s="97">
        <v>3113</v>
      </c>
      <c r="B462" s="81" t="s">
        <v>98</v>
      </c>
      <c r="C462" s="79">
        <v>0</v>
      </c>
      <c r="D462" s="79">
        <v>0</v>
      </c>
      <c r="E462" s="79">
        <v>0</v>
      </c>
      <c r="F462" s="79">
        <v>0</v>
      </c>
      <c r="G462" s="79">
        <v>0</v>
      </c>
    </row>
    <row r="463" spans="1:7" x14ac:dyDescent="0.25">
      <c r="A463" s="97">
        <v>3114</v>
      </c>
      <c r="B463" s="81" t="s">
        <v>99</v>
      </c>
      <c r="C463" s="79">
        <v>0</v>
      </c>
      <c r="D463" s="79">
        <v>0</v>
      </c>
      <c r="E463" s="79">
        <v>0</v>
      </c>
      <c r="F463" s="79">
        <v>0</v>
      </c>
      <c r="G463" s="79">
        <v>0</v>
      </c>
    </row>
    <row r="464" spans="1:7" x14ac:dyDescent="0.25">
      <c r="A464" s="95">
        <v>312</v>
      </c>
      <c r="B464" s="96" t="s">
        <v>100</v>
      </c>
      <c r="C464" s="79">
        <v>0</v>
      </c>
      <c r="D464" s="79">
        <v>0</v>
      </c>
      <c r="E464" s="79">
        <v>0</v>
      </c>
      <c r="F464" s="79">
        <v>0</v>
      </c>
      <c r="G464" s="79">
        <v>0</v>
      </c>
    </row>
    <row r="465" spans="1:7" x14ac:dyDescent="0.25">
      <c r="A465" s="97">
        <v>3121</v>
      </c>
      <c r="B465" s="81" t="s">
        <v>100</v>
      </c>
      <c r="C465" s="79">
        <v>0</v>
      </c>
      <c r="D465" s="79">
        <v>0</v>
      </c>
      <c r="E465" s="79">
        <v>0</v>
      </c>
      <c r="F465" s="79">
        <v>0</v>
      </c>
      <c r="G465" s="79">
        <v>0</v>
      </c>
    </row>
    <row r="466" spans="1:7" x14ac:dyDescent="0.25">
      <c r="A466" s="95">
        <v>313</v>
      </c>
      <c r="B466" s="96" t="s">
        <v>101</v>
      </c>
      <c r="C466" s="79">
        <v>0</v>
      </c>
      <c r="D466" s="79">
        <v>0</v>
      </c>
      <c r="E466" s="79">
        <v>0</v>
      </c>
      <c r="F466" s="79">
        <v>0</v>
      </c>
      <c r="G466" s="79">
        <v>0</v>
      </c>
    </row>
    <row r="467" spans="1:7" x14ac:dyDescent="0.25">
      <c r="A467" s="97">
        <v>3132</v>
      </c>
      <c r="B467" s="81" t="s">
        <v>102</v>
      </c>
      <c r="C467" s="79">
        <v>0</v>
      </c>
      <c r="D467" s="79">
        <v>600</v>
      </c>
      <c r="E467" s="79">
        <v>0</v>
      </c>
      <c r="F467" s="79">
        <v>0</v>
      </c>
      <c r="G467" s="79">
        <v>0</v>
      </c>
    </row>
    <row r="468" spans="1:7" ht="22.5" x14ac:dyDescent="0.25">
      <c r="A468" s="97">
        <v>3133</v>
      </c>
      <c r="B468" s="81" t="s">
        <v>103</v>
      </c>
      <c r="C468" s="79">
        <v>0</v>
      </c>
      <c r="D468" s="79">
        <v>0</v>
      </c>
      <c r="E468" s="79">
        <v>0</v>
      </c>
      <c r="F468" s="79">
        <v>0</v>
      </c>
      <c r="G468" s="79">
        <v>0</v>
      </c>
    </row>
    <row r="469" spans="1:7" x14ac:dyDescent="0.25">
      <c r="A469" s="93">
        <v>32</v>
      </c>
      <c r="B469" s="94" t="s">
        <v>21</v>
      </c>
      <c r="C469" s="79">
        <f>C470+C474+C481+C491+C493</f>
        <v>37425.079301878031</v>
      </c>
      <c r="D469" s="79">
        <v>66520</v>
      </c>
      <c r="E469" s="79">
        <f>E470+E474+E481+E491+E493</f>
        <v>95000</v>
      </c>
      <c r="F469" s="79">
        <f t="shared" ref="F469:G469" si="48">F470+F474+F481+F491+F493</f>
        <v>80000</v>
      </c>
      <c r="G469" s="79">
        <f t="shared" si="48"/>
        <v>50000</v>
      </c>
    </row>
    <row r="470" spans="1:7" x14ac:dyDescent="0.25">
      <c r="A470" s="95">
        <v>321</v>
      </c>
      <c r="B470" s="96" t="s">
        <v>104</v>
      </c>
      <c r="C470" s="79">
        <f>C471</f>
        <v>20436.72174663216</v>
      </c>
      <c r="D470" s="79">
        <v>33674</v>
      </c>
      <c r="E470" s="79">
        <f>E471</f>
        <v>43390</v>
      </c>
      <c r="F470" s="79">
        <f>F471</f>
        <v>33390</v>
      </c>
      <c r="G470" s="79">
        <f t="shared" ref="G470" si="49">G471</f>
        <v>22390</v>
      </c>
    </row>
    <row r="471" spans="1:7" x14ac:dyDescent="0.25">
      <c r="A471" s="97">
        <v>3211</v>
      </c>
      <c r="B471" s="81" t="s">
        <v>105</v>
      </c>
      <c r="C471" s="79">
        <v>20436.72174663216</v>
      </c>
      <c r="D471" s="79">
        <v>32479.49</v>
      </c>
      <c r="E471" s="79">
        <v>43390</v>
      </c>
      <c r="F471" s="79">
        <v>33390</v>
      </c>
      <c r="G471" s="79">
        <v>22390</v>
      </c>
    </row>
    <row r="472" spans="1:7" x14ac:dyDescent="0.25">
      <c r="A472" s="98">
        <v>3212</v>
      </c>
      <c r="B472" s="82" t="s">
        <v>106</v>
      </c>
      <c r="C472" s="79">
        <v>0</v>
      </c>
      <c r="D472" s="79">
        <v>0</v>
      </c>
      <c r="E472" s="79">
        <v>0</v>
      </c>
      <c r="F472" s="79">
        <v>0</v>
      </c>
      <c r="G472" s="79">
        <v>0</v>
      </c>
    </row>
    <row r="473" spans="1:7" x14ac:dyDescent="0.25">
      <c r="A473" s="98">
        <v>3213</v>
      </c>
      <c r="B473" s="82" t="s">
        <v>107</v>
      </c>
      <c r="C473" s="79">
        <v>0</v>
      </c>
      <c r="D473" s="79">
        <v>1194.51</v>
      </c>
      <c r="E473" s="79">
        <v>0</v>
      </c>
      <c r="F473" s="79">
        <v>0</v>
      </c>
      <c r="G473" s="79">
        <v>0</v>
      </c>
    </row>
    <row r="474" spans="1:7" x14ac:dyDescent="0.25">
      <c r="A474" s="95">
        <v>322</v>
      </c>
      <c r="B474" s="96" t="s">
        <v>108</v>
      </c>
      <c r="C474" s="79">
        <f>C475+C477</f>
        <v>256.8995951954343</v>
      </c>
      <c r="D474" s="79">
        <v>1586</v>
      </c>
      <c r="E474" s="79">
        <f>E475+E476+E477+E478+E479+E480</f>
        <v>3310</v>
      </c>
      <c r="F474" s="79">
        <f t="shared" ref="F474:G474" si="50">F475+F476+F477+F478+F479+F480</f>
        <v>3310</v>
      </c>
      <c r="G474" s="79">
        <f t="shared" si="50"/>
        <v>3310</v>
      </c>
    </row>
    <row r="475" spans="1:7" x14ac:dyDescent="0.25">
      <c r="A475" s="98">
        <v>3221</v>
      </c>
      <c r="B475" s="82" t="s">
        <v>109</v>
      </c>
      <c r="C475" s="79">
        <v>110.97219457163713</v>
      </c>
      <c r="D475" s="79">
        <v>810</v>
      </c>
      <c r="E475" s="79">
        <v>810</v>
      </c>
      <c r="F475" s="79">
        <v>810</v>
      </c>
      <c r="G475" s="79">
        <v>810</v>
      </c>
    </row>
    <row r="476" spans="1:7" x14ac:dyDescent="0.25">
      <c r="A476" s="98">
        <v>3222</v>
      </c>
      <c r="B476" s="82" t="s">
        <v>110</v>
      </c>
      <c r="C476" s="79">
        <v>0</v>
      </c>
      <c r="D476" s="79">
        <v>0</v>
      </c>
      <c r="E476" s="79">
        <v>0</v>
      </c>
      <c r="F476" s="79">
        <v>0</v>
      </c>
      <c r="G476" s="79">
        <v>0</v>
      </c>
    </row>
    <row r="477" spans="1:7" x14ac:dyDescent="0.25">
      <c r="A477" s="98">
        <v>3223</v>
      </c>
      <c r="B477" s="82" t="s">
        <v>111</v>
      </c>
      <c r="C477" s="79">
        <v>145.92740062379718</v>
      </c>
      <c r="D477" s="79">
        <v>660</v>
      </c>
      <c r="E477" s="79">
        <v>1500</v>
      </c>
      <c r="F477" s="79">
        <v>1500</v>
      </c>
      <c r="G477" s="79">
        <v>1500</v>
      </c>
    </row>
    <row r="478" spans="1:7" x14ac:dyDescent="0.25">
      <c r="A478" s="98">
        <v>3224</v>
      </c>
      <c r="B478" s="82" t="s">
        <v>112</v>
      </c>
      <c r="C478" s="79">
        <v>0</v>
      </c>
      <c r="D478" s="79">
        <v>0</v>
      </c>
      <c r="E478" s="79">
        <v>0</v>
      </c>
      <c r="F478" s="79">
        <v>0</v>
      </c>
      <c r="G478" s="79">
        <v>0</v>
      </c>
    </row>
    <row r="479" spans="1:7" x14ac:dyDescent="0.25">
      <c r="A479" s="98">
        <v>3225</v>
      </c>
      <c r="B479" s="82" t="s">
        <v>113</v>
      </c>
      <c r="C479" s="79">
        <v>0</v>
      </c>
      <c r="D479" s="79">
        <v>116</v>
      </c>
      <c r="E479" s="79">
        <v>1000</v>
      </c>
      <c r="F479" s="79">
        <v>1000</v>
      </c>
      <c r="G479" s="79">
        <v>1000</v>
      </c>
    </row>
    <row r="480" spans="1:7" x14ac:dyDescent="0.25">
      <c r="A480" s="98">
        <v>3227</v>
      </c>
      <c r="B480" s="82" t="s">
        <v>114</v>
      </c>
      <c r="C480" s="79">
        <v>0</v>
      </c>
      <c r="D480" s="79">
        <v>0</v>
      </c>
      <c r="E480" s="79">
        <v>0</v>
      </c>
      <c r="F480" s="79">
        <v>0</v>
      </c>
      <c r="G480" s="79">
        <v>0</v>
      </c>
    </row>
    <row r="481" spans="1:7" x14ac:dyDescent="0.25">
      <c r="A481" s="95">
        <v>323</v>
      </c>
      <c r="B481" s="96" t="s">
        <v>115</v>
      </c>
      <c r="C481" s="79">
        <f>C482</f>
        <v>3590.9788307120575</v>
      </c>
      <c r="D481" s="79">
        <v>18040</v>
      </c>
      <c r="E481" s="79">
        <f>E482+E483+E484</f>
        <v>25300</v>
      </c>
      <c r="F481" s="79">
        <f t="shared" ref="F481:G481" si="51">F482+F483+F484</f>
        <v>25300</v>
      </c>
      <c r="G481" s="79">
        <f t="shared" si="51"/>
        <v>15300</v>
      </c>
    </row>
    <row r="482" spans="1:7" x14ac:dyDescent="0.25">
      <c r="A482" s="98">
        <v>3231</v>
      </c>
      <c r="B482" s="82" t="s">
        <v>116</v>
      </c>
      <c r="C482" s="79">
        <v>3590.9788307120575</v>
      </c>
      <c r="D482" s="79">
        <v>16980</v>
      </c>
      <c r="E482" s="79">
        <v>25000</v>
      </c>
      <c r="F482" s="79">
        <v>25000</v>
      </c>
      <c r="G482" s="79">
        <v>15000</v>
      </c>
    </row>
    <row r="483" spans="1:7" x14ac:dyDescent="0.25">
      <c r="A483" s="98">
        <v>3232</v>
      </c>
      <c r="B483" s="82" t="s">
        <v>117</v>
      </c>
      <c r="C483" s="79">
        <v>0</v>
      </c>
      <c r="D483" s="79">
        <v>0</v>
      </c>
      <c r="E483" s="79">
        <v>200</v>
      </c>
      <c r="F483" s="79">
        <v>200</v>
      </c>
      <c r="G483" s="79">
        <v>200</v>
      </c>
    </row>
    <row r="484" spans="1:7" x14ac:dyDescent="0.25">
      <c r="A484" s="98">
        <v>3233</v>
      </c>
      <c r="B484" s="82" t="s">
        <v>118</v>
      </c>
      <c r="C484" s="79">
        <v>0</v>
      </c>
      <c r="D484" s="79">
        <v>1060</v>
      </c>
      <c r="E484" s="79">
        <v>100</v>
      </c>
      <c r="F484" s="79">
        <v>100</v>
      </c>
      <c r="G484" s="79">
        <v>100</v>
      </c>
    </row>
    <row r="485" spans="1:7" x14ac:dyDescent="0.25">
      <c r="A485" s="98">
        <v>3234</v>
      </c>
      <c r="B485" s="83" t="s">
        <v>119</v>
      </c>
      <c r="C485" s="79">
        <v>0</v>
      </c>
      <c r="D485" s="79">
        <v>0</v>
      </c>
      <c r="E485" s="79">
        <v>0</v>
      </c>
      <c r="F485" s="79">
        <v>0</v>
      </c>
      <c r="G485" s="79">
        <v>0</v>
      </c>
    </row>
    <row r="486" spans="1:7" x14ac:dyDescent="0.25">
      <c r="A486" s="98">
        <v>3235</v>
      </c>
      <c r="B486" s="83" t="s">
        <v>120</v>
      </c>
      <c r="C486" s="79">
        <v>0</v>
      </c>
      <c r="D486" s="79">
        <v>0</v>
      </c>
      <c r="E486" s="79">
        <v>0</v>
      </c>
      <c r="F486" s="79">
        <v>0</v>
      </c>
      <c r="G486" s="79">
        <v>0</v>
      </c>
    </row>
    <row r="487" spans="1:7" x14ac:dyDescent="0.25">
      <c r="A487" s="98">
        <v>3236</v>
      </c>
      <c r="B487" s="83" t="s">
        <v>121</v>
      </c>
      <c r="C487" s="79">
        <v>0</v>
      </c>
      <c r="D487" s="79">
        <v>0</v>
      </c>
      <c r="E487" s="79">
        <v>0</v>
      </c>
      <c r="F487" s="79">
        <v>0</v>
      </c>
      <c r="G487" s="79">
        <v>0</v>
      </c>
    </row>
    <row r="488" spans="1:7" x14ac:dyDescent="0.25">
      <c r="A488" s="98">
        <v>3237</v>
      </c>
      <c r="B488" s="83" t="s">
        <v>122</v>
      </c>
      <c r="C488" s="79">
        <v>0</v>
      </c>
      <c r="D488" s="79">
        <v>0</v>
      </c>
      <c r="E488" s="79">
        <v>0</v>
      </c>
      <c r="F488" s="79">
        <v>0</v>
      </c>
      <c r="G488" s="79">
        <v>0</v>
      </c>
    </row>
    <row r="489" spans="1:7" x14ac:dyDescent="0.25">
      <c r="A489" s="98">
        <v>3238</v>
      </c>
      <c r="B489" s="83" t="s">
        <v>123</v>
      </c>
      <c r="C489" s="79">
        <v>0</v>
      </c>
      <c r="D489" s="79">
        <v>0</v>
      </c>
      <c r="E489" s="79">
        <v>0</v>
      </c>
      <c r="F489" s="79">
        <v>0</v>
      </c>
      <c r="G489" s="79">
        <v>0</v>
      </c>
    </row>
    <row r="490" spans="1:7" x14ac:dyDescent="0.25">
      <c r="A490" s="98">
        <v>3239</v>
      </c>
      <c r="B490" s="83" t="s">
        <v>124</v>
      </c>
      <c r="C490" s="79">
        <v>0</v>
      </c>
      <c r="D490" s="79">
        <v>0</v>
      </c>
      <c r="E490" s="79">
        <v>0</v>
      </c>
      <c r="F490" s="79">
        <v>0</v>
      </c>
      <c r="G490" s="79">
        <v>0</v>
      </c>
    </row>
    <row r="491" spans="1:7" ht="26.25" x14ac:dyDescent="0.25">
      <c r="A491" s="95">
        <v>324</v>
      </c>
      <c r="B491" s="96" t="s">
        <v>125</v>
      </c>
      <c r="C491" s="79">
        <v>10633.783263653859</v>
      </c>
      <c r="D491" s="79">
        <v>11000</v>
      </c>
      <c r="E491" s="79">
        <v>15000</v>
      </c>
      <c r="F491" s="79">
        <v>10000</v>
      </c>
      <c r="G491" s="79">
        <v>5000</v>
      </c>
    </row>
    <row r="492" spans="1:7" ht="23.25" x14ac:dyDescent="0.25">
      <c r="A492" s="98">
        <v>3241</v>
      </c>
      <c r="B492" s="83" t="s">
        <v>126</v>
      </c>
      <c r="C492" s="79">
        <v>10633.783263653859</v>
      </c>
      <c r="D492" s="79">
        <v>11000</v>
      </c>
      <c r="E492" s="79">
        <v>15000</v>
      </c>
      <c r="F492" s="79">
        <v>10000</v>
      </c>
      <c r="G492" s="79">
        <v>5000</v>
      </c>
    </row>
    <row r="493" spans="1:7" x14ac:dyDescent="0.25">
      <c r="A493" s="95">
        <v>329</v>
      </c>
      <c r="B493" s="96" t="s">
        <v>127</v>
      </c>
      <c r="C493" s="79">
        <f>C495+C500</f>
        <v>2506.6958656845177</v>
      </c>
      <c r="D493" s="79">
        <v>2220</v>
      </c>
      <c r="E493" s="79">
        <f>E494+E495+E496+E500</f>
        <v>8000</v>
      </c>
      <c r="F493" s="79">
        <f t="shared" ref="F493" si="52">F494+F495+F496+F500</f>
        <v>8000</v>
      </c>
      <c r="G493" s="79">
        <f>G494+G495+G496+G500</f>
        <v>4000</v>
      </c>
    </row>
    <row r="494" spans="1:7" ht="23.25" x14ac:dyDescent="0.25">
      <c r="A494" s="98">
        <v>3291</v>
      </c>
      <c r="B494" s="83" t="s">
        <v>128</v>
      </c>
      <c r="C494" s="79">
        <v>0</v>
      </c>
      <c r="D494" s="79">
        <v>0</v>
      </c>
      <c r="E494" s="79">
        <v>0</v>
      </c>
      <c r="F494" s="79">
        <v>0</v>
      </c>
      <c r="G494" s="79">
        <v>0</v>
      </c>
    </row>
    <row r="495" spans="1:7" x14ac:dyDescent="0.25">
      <c r="A495" s="98">
        <v>3292</v>
      </c>
      <c r="B495" s="83" t="s">
        <v>129</v>
      </c>
      <c r="C495" s="79">
        <v>347.38469706018975</v>
      </c>
      <c r="D495" s="79">
        <v>500</v>
      </c>
      <c r="E495" s="79">
        <v>2000</v>
      </c>
      <c r="F495" s="79">
        <v>2000</v>
      </c>
      <c r="G495" s="79">
        <v>1000</v>
      </c>
    </row>
    <row r="496" spans="1:7" x14ac:dyDescent="0.25">
      <c r="A496" s="98">
        <v>3293</v>
      </c>
      <c r="B496" s="83" t="s">
        <v>130</v>
      </c>
      <c r="C496" s="79">
        <v>0</v>
      </c>
      <c r="D496" s="79">
        <v>660</v>
      </c>
      <c r="E496" s="79">
        <v>1000</v>
      </c>
      <c r="F496" s="79">
        <v>1000</v>
      </c>
      <c r="G496" s="79">
        <v>500</v>
      </c>
    </row>
    <row r="497" spans="1:7" x14ac:dyDescent="0.25">
      <c r="A497" s="98">
        <v>3294</v>
      </c>
      <c r="B497" s="83" t="s">
        <v>131</v>
      </c>
      <c r="C497" s="79">
        <v>0</v>
      </c>
      <c r="D497" s="79">
        <v>0</v>
      </c>
      <c r="E497" s="79">
        <v>0</v>
      </c>
      <c r="F497" s="79">
        <v>0</v>
      </c>
      <c r="G497" s="79">
        <v>0</v>
      </c>
    </row>
    <row r="498" spans="1:7" x14ac:dyDescent="0.25">
      <c r="A498" s="98">
        <v>3295</v>
      </c>
      <c r="B498" s="83" t="s">
        <v>132</v>
      </c>
      <c r="C498" s="79">
        <v>0</v>
      </c>
      <c r="D498" s="79">
        <v>0</v>
      </c>
      <c r="E498" s="79">
        <v>0</v>
      </c>
      <c r="F498" s="79">
        <v>0</v>
      </c>
      <c r="G498" s="79">
        <v>0</v>
      </c>
    </row>
    <row r="499" spans="1:7" x14ac:dyDescent="0.25">
      <c r="A499" s="98">
        <v>3296</v>
      </c>
      <c r="B499" s="83" t="s">
        <v>133</v>
      </c>
      <c r="C499" s="79">
        <v>0</v>
      </c>
      <c r="D499" s="79">
        <v>0</v>
      </c>
      <c r="E499" s="79">
        <v>0</v>
      </c>
      <c r="F499" s="79">
        <v>0</v>
      </c>
      <c r="G499" s="79">
        <v>0</v>
      </c>
    </row>
    <row r="500" spans="1:7" x14ac:dyDescent="0.25">
      <c r="A500" s="98">
        <v>3299</v>
      </c>
      <c r="B500" s="83" t="s">
        <v>134</v>
      </c>
      <c r="C500" s="79">
        <v>2159.3111686243278</v>
      </c>
      <c r="D500" s="79">
        <v>1060</v>
      </c>
      <c r="E500" s="79">
        <v>5000</v>
      </c>
      <c r="F500" s="79">
        <v>5000</v>
      </c>
      <c r="G500" s="79">
        <v>2500</v>
      </c>
    </row>
    <row r="501" spans="1:7" x14ac:dyDescent="0.25">
      <c r="A501" s="93">
        <v>34</v>
      </c>
      <c r="B501" s="94" t="s">
        <v>135</v>
      </c>
      <c r="C501" s="79">
        <v>0</v>
      </c>
      <c r="D501" s="79">
        <v>0</v>
      </c>
      <c r="E501" s="79">
        <v>0</v>
      </c>
      <c r="F501" s="79">
        <v>0</v>
      </c>
      <c r="G501" s="79">
        <v>0</v>
      </c>
    </row>
    <row r="502" spans="1:7" x14ac:dyDescent="0.25">
      <c r="A502" s="95">
        <v>343</v>
      </c>
      <c r="B502" s="96" t="s">
        <v>136</v>
      </c>
      <c r="C502" s="79">
        <v>0</v>
      </c>
      <c r="D502" s="79">
        <v>0</v>
      </c>
      <c r="E502" s="79">
        <v>0</v>
      </c>
      <c r="F502" s="79">
        <v>0</v>
      </c>
      <c r="G502" s="79">
        <v>0</v>
      </c>
    </row>
    <row r="503" spans="1:7" x14ac:dyDescent="0.25">
      <c r="A503" s="98">
        <v>3431</v>
      </c>
      <c r="B503" s="84" t="s">
        <v>137</v>
      </c>
      <c r="C503" s="79">
        <v>0</v>
      </c>
      <c r="D503" s="79">
        <v>0</v>
      </c>
      <c r="E503" s="79">
        <v>0</v>
      </c>
      <c r="F503" s="79">
        <v>0</v>
      </c>
      <c r="G503" s="79">
        <v>0</v>
      </c>
    </row>
    <row r="504" spans="1:7" x14ac:dyDescent="0.25">
      <c r="A504" s="98">
        <v>3433</v>
      </c>
      <c r="B504" s="83" t="s">
        <v>138</v>
      </c>
      <c r="C504" s="79">
        <v>0</v>
      </c>
      <c r="D504" s="79">
        <v>0</v>
      </c>
      <c r="E504" s="79">
        <v>0</v>
      </c>
      <c r="F504" s="79">
        <v>0</v>
      </c>
      <c r="G504" s="79">
        <v>0</v>
      </c>
    </row>
    <row r="505" spans="1:7" ht="26.25" x14ac:dyDescent="0.25">
      <c r="A505" s="93">
        <v>4</v>
      </c>
      <c r="B505" s="94" t="s">
        <v>12</v>
      </c>
      <c r="C505" s="79">
        <v>544.03</v>
      </c>
      <c r="D505" s="79">
        <v>6100</v>
      </c>
      <c r="E505" s="79">
        <v>10000</v>
      </c>
      <c r="F505" s="79">
        <v>10000</v>
      </c>
      <c r="G505" s="79">
        <v>5000</v>
      </c>
    </row>
    <row r="506" spans="1:7" ht="26.25" x14ac:dyDescent="0.25">
      <c r="A506" s="93">
        <v>42</v>
      </c>
      <c r="B506" s="94" t="s">
        <v>29</v>
      </c>
      <c r="C506" s="79">
        <v>544.03</v>
      </c>
      <c r="D506" s="79">
        <v>6100</v>
      </c>
      <c r="E506" s="79">
        <v>10000</v>
      </c>
      <c r="F506" s="79">
        <v>10000</v>
      </c>
      <c r="G506" s="79">
        <v>5000</v>
      </c>
    </row>
    <row r="507" spans="1:7" x14ac:dyDescent="0.25">
      <c r="A507" s="95">
        <v>421</v>
      </c>
      <c r="B507" s="96" t="s">
        <v>141</v>
      </c>
      <c r="C507" s="79">
        <v>0</v>
      </c>
      <c r="D507" s="79">
        <v>0</v>
      </c>
      <c r="E507" s="79">
        <v>0</v>
      </c>
      <c r="F507" s="79">
        <v>0</v>
      </c>
      <c r="G507" s="79">
        <v>0</v>
      </c>
    </row>
    <row r="508" spans="1:7" x14ac:dyDescent="0.25">
      <c r="A508" s="98">
        <v>4212</v>
      </c>
      <c r="B508" s="85" t="s">
        <v>142</v>
      </c>
      <c r="C508" s="79">
        <v>0</v>
      </c>
      <c r="D508" s="79">
        <v>0</v>
      </c>
      <c r="E508" s="79">
        <v>0</v>
      </c>
      <c r="F508" s="79">
        <v>0</v>
      </c>
      <c r="G508" s="79">
        <v>0</v>
      </c>
    </row>
    <row r="509" spans="1:7" x14ac:dyDescent="0.25">
      <c r="A509" s="95">
        <v>422</v>
      </c>
      <c r="B509" s="96" t="s">
        <v>143</v>
      </c>
      <c r="C509" s="79">
        <v>544.03</v>
      </c>
      <c r="D509" s="79">
        <v>6100</v>
      </c>
      <c r="E509" s="79">
        <v>10000</v>
      </c>
      <c r="F509" s="79">
        <v>10000</v>
      </c>
      <c r="G509" s="79">
        <v>5000</v>
      </c>
    </row>
    <row r="510" spans="1:7" x14ac:dyDescent="0.25">
      <c r="A510" s="98">
        <v>4221</v>
      </c>
      <c r="B510" s="85" t="s">
        <v>144</v>
      </c>
      <c r="C510" s="79">
        <v>0</v>
      </c>
      <c r="D510" s="79">
        <v>0</v>
      </c>
      <c r="E510" s="79">
        <v>0</v>
      </c>
      <c r="F510" s="79">
        <v>0</v>
      </c>
      <c r="G510" s="79">
        <v>0</v>
      </c>
    </row>
    <row r="511" spans="1:7" x14ac:dyDescent="0.25">
      <c r="A511" s="98">
        <v>4226</v>
      </c>
      <c r="B511" s="85" t="s">
        <v>145</v>
      </c>
      <c r="C511" s="79">
        <v>0</v>
      </c>
      <c r="D511" s="79">
        <v>0</v>
      </c>
      <c r="E511" s="79">
        <v>0</v>
      </c>
      <c r="F511" s="79">
        <v>0</v>
      </c>
      <c r="G511" s="79">
        <v>0</v>
      </c>
    </row>
    <row r="512" spans="1:7" x14ac:dyDescent="0.25">
      <c r="A512" s="98">
        <v>4227</v>
      </c>
      <c r="B512" s="83" t="s">
        <v>95</v>
      </c>
      <c r="C512" s="79">
        <v>544.03</v>
      </c>
      <c r="D512" s="79">
        <v>6100</v>
      </c>
      <c r="E512" s="79">
        <v>10000</v>
      </c>
      <c r="F512" s="79">
        <v>10000</v>
      </c>
      <c r="G512" s="79">
        <v>5000</v>
      </c>
    </row>
    <row r="513" spans="1:7" ht="26.25" x14ac:dyDescent="0.25">
      <c r="A513" s="95">
        <v>424</v>
      </c>
      <c r="B513" s="96" t="s">
        <v>160</v>
      </c>
      <c r="C513" s="79">
        <v>0</v>
      </c>
      <c r="D513" s="79">
        <v>0</v>
      </c>
      <c r="E513" s="79">
        <v>0</v>
      </c>
      <c r="F513" s="79">
        <v>0</v>
      </c>
      <c r="G513" s="79">
        <v>0</v>
      </c>
    </row>
    <row r="514" spans="1:7" x14ac:dyDescent="0.25">
      <c r="A514" s="98">
        <v>4241</v>
      </c>
      <c r="B514" s="83" t="s">
        <v>147</v>
      </c>
      <c r="C514" s="79">
        <v>0</v>
      </c>
      <c r="D514" s="79">
        <v>0</v>
      </c>
      <c r="E514" s="79">
        <v>0</v>
      </c>
      <c r="F514" s="79">
        <v>0</v>
      </c>
      <c r="G514" s="79">
        <v>0</v>
      </c>
    </row>
    <row r="515" spans="1:7" x14ac:dyDescent="0.25">
      <c r="A515" s="93"/>
      <c r="B515" s="94"/>
      <c r="C515" s="79"/>
      <c r="D515" s="79">
        <v>0</v>
      </c>
      <c r="E515" s="79">
        <v>0</v>
      </c>
      <c r="F515" s="79">
        <v>0</v>
      </c>
      <c r="G515" s="79">
        <v>0</v>
      </c>
    </row>
    <row r="516" spans="1:7" x14ac:dyDescent="0.25">
      <c r="A516" s="99" t="s">
        <v>178</v>
      </c>
      <c r="B516" s="100" t="s">
        <v>170</v>
      </c>
      <c r="C516" s="79">
        <v>318.52999999999997</v>
      </c>
      <c r="D516" s="79">
        <v>3133.2900000000004</v>
      </c>
      <c r="E516" s="79">
        <v>0</v>
      </c>
      <c r="F516" s="79">
        <v>0</v>
      </c>
      <c r="G516" s="79">
        <v>0</v>
      </c>
    </row>
    <row r="517" spans="1:7" x14ac:dyDescent="0.25">
      <c r="A517" s="101"/>
      <c r="B517" s="92" t="s">
        <v>158</v>
      </c>
      <c r="C517" s="79">
        <v>318.52999999999997</v>
      </c>
      <c r="D517" s="79">
        <v>3133.2900000000004</v>
      </c>
      <c r="E517" s="79">
        <v>0</v>
      </c>
      <c r="F517" s="79">
        <v>0</v>
      </c>
      <c r="G517" s="79">
        <v>0</v>
      </c>
    </row>
    <row r="518" spans="1:7" x14ac:dyDescent="0.25">
      <c r="A518" s="93">
        <v>3</v>
      </c>
      <c r="B518" s="94" t="s">
        <v>10</v>
      </c>
      <c r="C518" s="79">
        <v>318.52999999999997</v>
      </c>
      <c r="D518" s="79">
        <v>3133.2900000000004</v>
      </c>
      <c r="E518" s="79">
        <v>0</v>
      </c>
      <c r="F518" s="79">
        <v>0</v>
      </c>
      <c r="G518" s="79">
        <v>0</v>
      </c>
    </row>
    <row r="519" spans="1:7" x14ac:dyDescent="0.25">
      <c r="A519" s="93">
        <v>31</v>
      </c>
      <c r="B519" s="94" t="s">
        <v>11</v>
      </c>
      <c r="C519" s="79">
        <v>0</v>
      </c>
      <c r="D519" s="79">
        <v>0</v>
      </c>
      <c r="E519" s="79">
        <v>0</v>
      </c>
      <c r="F519" s="79">
        <v>0</v>
      </c>
      <c r="G519" s="79">
        <v>0</v>
      </c>
    </row>
    <row r="520" spans="1:7" x14ac:dyDescent="0.25">
      <c r="A520" s="95">
        <v>311</v>
      </c>
      <c r="B520" s="96" t="s">
        <v>96</v>
      </c>
      <c r="C520" s="79">
        <v>0</v>
      </c>
      <c r="D520" s="79">
        <v>0</v>
      </c>
      <c r="E520" s="79">
        <v>0</v>
      </c>
      <c r="F520" s="79">
        <v>0</v>
      </c>
      <c r="G520" s="79">
        <v>0</v>
      </c>
    </row>
    <row r="521" spans="1:7" x14ac:dyDescent="0.25">
      <c r="A521" s="97">
        <v>3111</v>
      </c>
      <c r="B521" s="81" t="s">
        <v>97</v>
      </c>
      <c r="C521" s="79">
        <v>0</v>
      </c>
      <c r="D521" s="79">
        <v>0</v>
      </c>
      <c r="E521" s="79">
        <v>0</v>
      </c>
      <c r="F521" s="79">
        <v>0</v>
      </c>
      <c r="G521" s="79">
        <v>0</v>
      </c>
    </row>
    <row r="522" spans="1:7" x14ac:dyDescent="0.25">
      <c r="A522" s="97">
        <v>3113</v>
      </c>
      <c r="B522" s="81" t="s">
        <v>98</v>
      </c>
      <c r="C522" s="79">
        <v>0</v>
      </c>
      <c r="D522" s="79">
        <v>0</v>
      </c>
      <c r="E522" s="79">
        <v>0</v>
      </c>
      <c r="F522" s="79">
        <v>0</v>
      </c>
      <c r="G522" s="79">
        <v>0</v>
      </c>
    </row>
    <row r="523" spans="1:7" x14ac:dyDescent="0.25">
      <c r="A523" s="97">
        <v>3114</v>
      </c>
      <c r="B523" s="81" t="s">
        <v>99</v>
      </c>
      <c r="C523" s="79">
        <v>0</v>
      </c>
      <c r="D523" s="79">
        <v>0</v>
      </c>
      <c r="E523" s="79">
        <v>0</v>
      </c>
      <c r="F523" s="79">
        <v>0</v>
      </c>
      <c r="G523" s="79">
        <v>0</v>
      </c>
    </row>
    <row r="524" spans="1:7" x14ac:dyDescent="0.25">
      <c r="A524" s="95">
        <v>312</v>
      </c>
      <c r="B524" s="96" t="s">
        <v>100</v>
      </c>
      <c r="C524" s="79">
        <v>0</v>
      </c>
      <c r="D524" s="79">
        <v>0</v>
      </c>
      <c r="E524" s="79">
        <v>0</v>
      </c>
      <c r="F524" s="79">
        <v>0</v>
      </c>
      <c r="G524" s="79">
        <v>0</v>
      </c>
    </row>
    <row r="525" spans="1:7" x14ac:dyDescent="0.25">
      <c r="A525" s="97">
        <v>3121</v>
      </c>
      <c r="B525" s="81" t="s">
        <v>100</v>
      </c>
      <c r="C525" s="79">
        <v>0</v>
      </c>
      <c r="D525" s="79">
        <v>0</v>
      </c>
      <c r="E525" s="79">
        <v>0</v>
      </c>
      <c r="F525" s="79">
        <v>0</v>
      </c>
      <c r="G525" s="79">
        <v>0</v>
      </c>
    </row>
    <row r="526" spans="1:7" x14ac:dyDescent="0.25">
      <c r="A526" s="95">
        <v>313</v>
      </c>
      <c r="B526" s="96" t="s">
        <v>101</v>
      </c>
      <c r="C526" s="79">
        <v>0</v>
      </c>
      <c r="D526" s="79">
        <v>0</v>
      </c>
      <c r="E526" s="79">
        <v>0</v>
      </c>
      <c r="F526" s="79">
        <v>0</v>
      </c>
      <c r="G526" s="79">
        <v>0</v>
      </c>
    </row>
    <row r="527" spans="1:7" x14ac:dyDescent="0.25">
      <c r="A527" s="97">
        <v>3132</v>
      </c>
      <c r="B527" s="81" t="s">
        <v>102</v>
      </c>
      <c r="C527" s="79">
        <v>0</v>
      </c>
      <c r="D527" s="79">
        <v>0</v>
      </c>
      <c r="E527" s="79">
        <v>0</v>
      </c>
      <c r="F527" s="79">
        <v>0</v>
      </c>
      <c r="G527" s="79">
        <v>0</v>
      </c>
    </row>
    <row r="528" spans="1:7" ht="22.5" x14ac:dyDescent="0.25">
      <c r="A528" s="97">
        <v>3133</v>
      </c>
      <c r="B528" s="81" t="s">
        <v>103</v>
      </c>
      <c r="C528" s="79">
        <v>0</v>
      </c>
      <c r="D528" s="79">
        <v>0</v>
      </c>
      <c r="E528" s="79">
        <v>0</v>
      </c>
      <c r="F528" s="79">
        <v>0</v>
      </c>
      <c r="G528" s="79">
        <v>0</v>
      </c>
    </row>
    <row r="529" spans="1:7" x14ac:dyDescent="0.25">
      <c r="A529" s="93">
        <v>32</v>
      </c>
      <c r="B529" s="94" t="s">
        <v>21</v>
      </c>
      <c r="C529" s="79">
        <v>318.52999999999997</v>
      </c>
      <c r="D529" s="79">
        <v>2596.7600000000002</v>
      </c>
      <c r="E529" s="79">
        <v>0</v>
      </c>
      <c r="F529" s="79">
        <v>0</v>
      </c>
      <c r="G529" s="79">
        <v>0</v>
      </c>
    </row>
    <row r="530" spans="1:7" x14ac:dyDescent="0.25">
      <c r="A530" s="95">
        <v>321</v>
      </c>
      <c r="B530" s="96" t="s">
        <v>104</v>
      </c>
      <c r="C530" s="79">
        <v>0</v>
      </c>
      <c r="D530" s="79">
        <v>1583.15</v>
      </c>
      <c r="E530" s="79">
        <v>0</v>
      </c>
      <c r="F530" s="79">
        <v>0</v>
      </c>
      <c r="G530" s="79">
        <v>0</v>
      </c>
    </row>
    <row r="531" spans="1:7" x14ac:dyDescent="0.25">
      <c r="A531" s="97">
        <v>3211</v>
      </c>
      <c r="B531" s="81" t="s">
        <v>105</v>
      </c>
      <c r="C531" s="79">
        <v>0</v>
      </c>
      <c r="D531" s="79">
        <v>1583.15</v>
      </c>
      <c r="E531" s="79">
        <v>0</v>
      </c>
      <c r="F531" s="79">
        <v>0</v>
      </c>
      <c r="G531" s="79">
        <v>0</v>
      </c>
    </row>
    <row r="532" spans="1:7" x14ac:dyDescent="0.25">
      <c r="A532" s="98">
        <v>3212</v>
      </c>
      <c r="B532" s="82" t="s">
        <v>106</v>
      </c>
      <c r="C532" s="79">
        <v>0</v>
      </c>
      <c r="D532" s="79">
        <v>0</v>
      </c>
      <c r="E532" s="79">
        <v>0</v>
      </c>
      <c r="F532" s="79">
        <v>0</v>
      </c>
      <c r="G532" s="79">
        <v>0</v>
      </c>
    </row>
    <row r="533" spans="1:7" x14ac:dyDescent="0.25">
      <c r="A533" s="98">
        <v>3213</v>
      </c>
      <c r="B533" s="82" t="s">
        <v>107</v>
      </c>
      <c r="C533" s="79">
        <v>0</v>
      </c>
      <c r="D533" s="79">
        <v>0</v>
      </c>
      <c r="E533" s="79">
        <v>0</v>
      </c>
      <c r="F533" s="79">
        <v>0</v>
      </c>
      <c r="G533" s="79">
        <v>0</v>
      </c>
    </row>
    <row r="534" spans="1:7" x14ac:dyDescent="0.25">
      <c r="A534" s="95">
        <v>322</v>
      </c>
      <c r="B534" s="96" t="s">
        <v>108</v>
      </c>
      <c r="C534" s="79">
        <v>0</v>
      </c>
      <c r="D534" s="79">
        <v>0</v>
      </c>
      <c r="E534" s="79">
        <v>0</v>
      </c>
      <c r="F534" s="79">
        <v>0</v>
      </c>
      <c r="G534" s="79">
        <v>0</v>
      </c>
    </row>
    <row r="535" spans="1:7" x14ac:dyDescent="0.25">
      <c r="A535" s="98">
        <v>3221</v>
      </c>
      <c r="B535" s="82" t="s">
        <v>109</v>
      </c>
      <c r="C535" s="79">
        <v>0</v>
      </c>
      <c r="D535" s="79">
        <v>0</v>
      </c>
      <c r="E535" s="79">
        <v>0</v>
      </c>
      <c r="F535" s="79">
        <v>0</v>
      </c>
      <c r="G535" s="79">
        <v>0</v>
      </c>
    </row>
    <row r="536" spans="1:7" x14ac:dyDescent="0.25">
      <c r="A536" s="98">
        <v>3222</v>
      </c>
      <c r="B536" s="82" t="s">
        <v>110</v>
      </c>
      <c r="C536" s="79">
        <v>0</v>
      </c>
      <c r="D536" s="79">
        <v>0</v>
      </c>
      <c r="E536" s="79">
        <v>0</v>
      </c>
      <c r="F536" s="79">
        <v>0</v>
      </c>
      <c r="G536" s="79">
        <v>0</v>
      </c>
    </row>
    <row r="537" spans="1:7" x14ac:dyDescent="0.25">
      <c r="A537" s="98">
        <v>3223</v>
      </c>
      <c r="B537" s="82" t="s">
        <v>111</v>
      </c>
      <c r="C537" s="79">
        <v>0</v>
      </c>
      <c r="D537" s="79">
        <v>0</v>
      </c>
      <c r="E537" s="79">
        <v>0</v>
      </c>
      <c r="F537" s="79">
        <v>0</v>
      </c>
      <c r="G537" s="79">
        <v>0</v>
      </c>
    </row>
    <row r="538" spans="1:7" x14ac:dyDescent="0.25">
      <c r="A538" s="98">
        <v>3224</v>
      </c>
      <c r="B538" s="82" t="s">
        <v>112</v>
      </c>
      <c r="C538" s="79">
        <v>0</v>
      </c>
      <c r="D538" s="79">
        <v>0</v>
      </c>
      <c r="E538" s="79">
        <v>0</v>
      </c>
      <c r="F538" s="79">
        <v>0</v>
      </c>
      <c r="G538" s="79">
        <v>0</v>
      </c>
    </row>
    <row r="539" spans="1:7" x14ac:dyDescent="0.25">
      <c r="A539" s="98">
        <v>3225</v>
      </c>
      <c r="B539" s="82" t="s">
        <v>113</v>
      </c>
      <c r="C539" s="79">
        <v>0</v>
      </c>
      <c r="D539" s="79">
        <v>0</v>
      </c>
      <c r="E539" s="79">
        <v>0</v>
      </c>
      <c r="F539" s="79">
        <v>0</v>
      </c>
      <c r="G539" s="79">
        <v>0</v>
      </c>
    </row>
    <row r="540" spans="1:7" x14ac:dyDescent="0.25">
      <c r="A540" s="98">
        <v>3227</v>
      </c>
      <c r="B540" s="82" t="s">
        <v>114</v>
      </c>
      <c r="C540" s="79">
        <v>0</v>
      </c>
      <c r="D540" s="79">
        <v>0</v>
      </c>
      <c r="E540" s="79">
        <v>0</v>
      </c>
      <c r="F540" s="79">
        <v>0</v>
      </c>
      <c r="G540" s="79">
        <v>0</v>
      </c>
    </row>
    <row r="541" spans="1:7" x14ac:dyDescent="0.25">
      <c r="A541" s="95">
        <v>323</v>
      </c>
      <c r="B541" s="96" t="s">
        <v>115</v>
      </c>
      <c r="C541" s="79">
        <v>0</v>
      </c>
      <c r="D541" s="79">
        <v>0</v>
      </c>
      <c r="E541" s="79">
        <v>0</v>
      </c>
      <c r="F541" s="79">
        <v>0</v>
      </c>
      <c r="G541" s="79">
        <v>0</v>
      </c>
    </row>
    <row r="542" spans="1:7" x14ac:dyDescent="0.25">
      <c r="A542" s="98">
        <v>3231</v>
      </c>
      <c r="B542" s="82" t="s">
        <v>116</v>
      </c>
      <c r="C542" s="79">
        <v>0</v>
      </c>
      <c r="D542" s="79">
        <v>0</v>
      </c>
      <c r="E542" s="79">
        <v>0</v>
      </c>
      <c r="F542" s="79">
        <v>0</v>
      </c>
      <c r="G542" s="79">
        <v>0</v>
      </c>
    </row>
    <row r="543" spans="1:7" x14ac:dyDescent="0.25">
      <c r="A543" s="98">
        <v>3232</v>
      </c>
      <c r="B543" s="82" t="s">
        <v>117</v>
      </c>
      <c r="C543" s="79">
        <v>0</v>
      </c>
      <c r="D543" s="79">
        <v>0</v>
      </c>
      <c r="E543" s="79">
        <v>0</v>
      </c>
      <c r="F543" s="79">
        <v>0</v>
      </c>
      <c r="G543" s="79">
        <v>0</v>
      </c>
    </row>
    <row r="544" spans="1:7" x14ac:dyDescent="0.25">
      <c r="A544" s="98">
        <v>3233</v>
      </c>
      <c r="B544" s="82" t="s">
        <v>118</v>
      </c>
      <c r="C544" s="79">
        <v>0</v>
      </c>
      <c r="D544" s="79">
        <v>0</v>
      </c>
      <c r="E544" s="79">
        <v>0</v>
      </c>
      <c r="F544" s="79">
        <v>0</v>
      </c>
      <c r="G544" s="79">
        <v>0</v>
      </c>
    </row>
    <row r="545" spans="1:7" x14ac:dyDescent="0.25">
      <c r="A545" s="98">
        <v>3234</v>
      </c>
      <c r="B545" s="83" t="s">
        <v>119</v>
      </c>
      <c r="C545" s="79">
        <v>0</v>
      </c>
      <c r="D545" s="79">
        <v>0</v>
      </c>
      <c r="E545" s="79">
        <v>0</v>
      </c>
      <c r="F545" s="79">
        <v>0</v>
      </c>
      <c r="G545" s="79">
        <v>0</v>
      </c>
    </row>
    <row r="546" spans="1:7" x14ac:dyDescent="0.25">
      <c r="A546" s="98">
        <v>3235</v>
      </c>
      <c r="B546" s="83" t="s">
        <v>120</v>
      </c>
      <c r="C546" s="79">
        <v>0</v>
      </c>
      <c r="D546" s="79">
        <v>0</v>
      </c>
      <c r="E546" s="79">
        <v>0</v>
      </c>
      <c r="F546" s="79">
        <v>0</v>
      </c>
      <c r="G546" s="79">
        <v>0</v>
      </c>
    </row>
    <row r="547" spans="1:7" x14ac:dyDescent="0.25">
      <c r="A547" s="98">
        <v>3236</v>
      </c>
      <c r="B547" s="83" t="s">
        <v>121</v>
      </c>
      <c r="C547" s="79">
        <v>0</v>
      </c>
      <c r="D547" s="79">
        <v>0</v>
      </c>
      <c r="E547" s="79">
        <v>0</v>
      </c>
      <c r="F547" s="79">
        <v>0</v>
      </c>
      <c r="G547" s="79">
        <v>0</v>
      </c>
    </row>
    <row r="548" spans="1:7" x14ac:dyDescent="0.25">
      <c r="A548" s="98">
        <v>3237</v>
      </c>
      <c r="B548" s="83" t="s">
        <v>122</v>
      </c>
      <c r="C548" s="79">
        <v>0</v>
      </c>
      <c r="D548" s="79">
        <v>0</v>
      </c>
      <c r="E548" s="79">
        <v>0</v>
      </c>
      <c r="F548" s="79">
        <v>0</v>
      </c>
      <c r="G548" s="79">
        <v>0</v>
      </c>
    </row>
    <row r="549" spans="1:7" x14ac:dyDescent="0.25">
      <c r="A549" s="98">
        <v>3238</v>
      </c>
      <c r="B549" s="83" t="s">
        <v>123</v>
      </c>
      <c r="C549" s="79">
        <v>0</v>
      </c>
      <c r="D549" s="79">
        <v>0</v>
      </c>
      <c r="E549" s="79">
        <v>0</v>
      </c>
      <c r="F549" s="79">
        <v>0</v>
      </c>
      <c r="G549" s="79">
        <v>0</v>
      </c>
    </row>
    <row r="550" spans="1:7" x14ac:dyDescent="0.25">
      <c r="A550" s="98">
        <v>3239</v>
      </c>
      <c r="B550" s="83" t="s">
        <v>124</v>
      </c>
      <c r="C550" s="79">
        <v>0</v>
      </c>
      <c r="D550" s="79">
        <v>0</v>
      </c>
      <c r="E550" s="79">
        <v>0</v>
      </c>
      <c r="F550" s="79">
        <v>0</v>
      </c>
      <c r="G550" s="79">
        <v>0</v>
      </c>
    </row>
    <row r="551" spans="1:7" x14ac:dyDescent="0.25">
      <c r="A551" s="95">
        <v>329</v>
      </c>
      <c r="B551" s="96" t="s">
        <v>127</v>
      </c>
      <c r="C551" s="79">
        <v>318.52999999999997</v>
      </c>
      <c r="D551" s="79">
        <v>1013.61</v>
      </c>
      <c r="E551" s="79">
        <v>0</v>
      </c>
      <c r="F551" s="79">
        <v>0</v>
      </c>
      <c r="G551" s="79">
        <v>0</v>
      </c>
    </row>
    <row r="552" spans="1:7" ht="23.25" x14ac:dyDescent="0.25">
      <c r="A552" s="98">
        <v>3291</v>
      </c>
      <c r="B552" s="83" t="s">
        <v>128</v>
      </c>
      <c r="C552" s="79">
        <v>318.52999999999997</v>
      </c>
      <c r="D552" s="79">
        <v>1013.61</v>
      </c>
      <c r="E552" s="79">
        <v>0</v>
      </c>
      <c r="F552" s="79">
        <v>0</v>
      </c>
      <c r="G552" s="79">
        <v>0</v>
      </c>
    </row>
    <row r="553" spans="1:7" x14ac:dyDescent="0.25">
      <c r="A553" s="98">
        <v>3292</v>
      </c>
      <c r="B553" s="83" t="s">
        <v>129</v>
      </c>
      <c r="C553" s="79">
        <v>0</v>
      </c>
      <c r="D553" s="79">
        <v>0</v>
      </c>
      <c r="E553" s="79">
        <v>0</v>
      </c>
      <c r="F553" s="79">
        <v>0</v>
      </c>
      <c r="G553" s="79">
        <v>0</v>
      </c>
    </row>
    <row r="554" spans="1:7" x14ac:dyDescent="0.25">
      <c r="A554" s="98">
        <v>3293</v>
      </c>
      <c r="B554" s="83" t="s">
        <v>130</v>
      </c>
      <c r="C554" s="79">
        <v>0</v>
      </c>
      <c r="D554" s="79">
        <v>0</v>
      </c>
      <c r="E554" s="79">
        <v>0</v>
      </c>
      <c r="F554" s="79">
        <v>0</v>
      </c>
      <c r="G554" s="79">
        <v>0</v>
      </c>
    </row>
    <row r="555" spans="1:7" x14ac:dyDescent="0.25">
      <c r="A555" s="98">
        <v>3294</v>
      </c>
      <c r="B555" s="83" t="s">
        <v>131</v>
      </c>
      <c r="C555" s="79">
        <v>0</v>
      </c>
      <c r="D555" s="79">
        <v>0</v>
      </c>
      <c r="E555" s="79">
        <v>0</v>
      </c>
      <c r="F555" s="79">
        <v>0</v>
      </c>
      <c r="G555" s="79">
        <v>0</v>
      </c>
    </row>
    <row r="556" spans="1:7" x14ac:dyDescent="0.25">
      <c r="A556" s="98">
        <v>3295</v>
      </c>
      <c r="B556" s="83" t="s">
        <v>132</v>
      </c>
      <c r="C556" s="79">
        <v>0</v>
      </c>
      <c r="D556" s="79">
        <v>0</v>
      </c>
      <c r="E556" s="79">
        <v>0</v>
      </c>
      <c r="F556" s="79">
        <v>0</v>
      </c>
      <c r="G556" s="79">
        <v>0</v>
      </c>
    </row>
    <row r="557" spans="1:7" x14ac:dyDescent="0.25">
      <c r="A557" s="98">
        <v>3296</v>
      </c>
      <c r="B557" s="83" t="s">
        <v>133</v>
      </c>
      <c r="C557" s="79">
        <v>0</v>
      </c>
      <c r="D557" s="79">
        <v>0</v>
      </c>
      <c r="E557" s="79">
        <v>0</v>
      </c>
      <c r="F557" s="79">
        <v>0</v>
      </c>
      <c r="G557" s="79">
        <v>0</v>
      </c>
    </row>
    <row r="558" spans="1:7" x14ac:dyDescent="0.25">
      <c r="A558" s="98">
        <v>3299</v>
      </c>
      <c r="B558" s="83" t="s">
        <v>134</v>
      </c>
      <c r="C558" s="79">
        <v>0</v>
      </c>
      <c r="D558" s="79">
        <v>0</v>
      </c>
      <c r="E558" s="79">
        <v>0</v>
      </c>
      <c r="F558" s="79">
        <v>0</v>
      </c>
      <c r="G558" s="79">
        <v>0</v>
      </c>
    </row>
    <row r="559" spans="1:7" x14ac:dyDescent="0.25">
      <c r="A559" s="93">
        <v>34</v>
      </c>
      <c r="B559" s="94" t="s">
        <v>135</v>
      </c>
      <c r="C559" s="79">
        <v>0</v>
      </c>
      <c r="D559" s="79">
        <v>0</v>
      </c>
      <c r="E559" s="79">
        <v>0</v>
      </c>
      <c r="F559" s="79">
        <v>0</v>
      </c>
      <c r="G559" s="79">
        <v>0</v>
      </c>
    </row>
    <row r="560" spans="1:7" x14ac:dyDescent="0.25">
      <c r="A560" s="95">
        <v>343</v>
      </c>
      <c r="B560" s="96" t="s">
        <v>136</v>
      </c>
      <c r="C560" s="79">
        <v>0</v>
      </c>
      <c r="D560" s="79">
        <v>0</v>
      </c>
      <c r="E560" s="79">
        <v>0</v>
      </c>
      <c r="F560" s="79">
        <v>0</v>
      </c>
      <c r="G560" s="79">
        <v>0</v>
      </c>
    </row>
    <row r="561" spans="1:7" x14ac:dyDescent="0.25">
      <c r="A561" s="98">
        <v>3431</v>
      </c>
      <c r="B561" s="84" t="s">
        <v>137</v>
      </c>
      <c r="C561" s="79">
        <v>0</v>
      </c>
      <c r="D561" s="79">
        <v>0</v>
      </c>
      <c r="E561" s="79">
        <v>0</v>
      </c>
      <c r="F561" s="79">
        <v>0</v>
      </c>
      <c r="G561" s="79">
        <v>0</v>
      </c>
    </row>
    <row r="562" spans="1:7" x14ac:dyDescent="0.25">
      <c r="A562" s="98">
        <v>3433</v>
      </c>
      <c r="B562" s="83" t="s">
        <v>138</v>
      </c>
      <c r="C562" s="79">
        <v>0</v>
      </c>
      <c r="D562" s="79">
        <v>0</v>
      </c>
      <c r="E562" s="79">
        <v>0</v>
      </c>
      <c r="F562" s="79">
        <v>0</v>
      </c>
      <c r="G562" s="79">
        <v>0</v>
      </c>
    </row>
    <row r="563" spans="1:7" x14ac:dyDescent="0.25">
      <c r="A563" s="104">
        <v>38</v>
      </c>
      <c r="B563" s="86" t="s">
        <v>139</v>
      </c>
      <c r="C563" s="79">
        <v>0</v>
      </c>
      <c r="D563" s="79">
        <v>536.53</v>
      </c>
      <c r="E563" s="79">
        <v>0</v>
      </c>
      <c r="F563" s="79">
        <v>0</v>
      </c>
      <c r="G563" s="79">
        <v>0</v>
      </c>
    </row>
    <row r="564" spans="1:7" x14ac:dyDescent="0.25">
      <c r="A564" s="98">
        <v>381</v>
      </c>
      <c r="B564" s="83" t="s">
        <v>88</v>
      </c>
      <c r="C564" s="79">
        <v>0</v>
      </c>
      <c r="D564" s="79">
        <v>536.53</v>
      </c>
      <c r="E564" s="79">
        <v>0</v>
      </c>
      <c r="F564" s="79">
        <v>0</v>
      </c>
      <c r="G564" s="79">
        <v>0</v>
      </c>
    </row>
    <row r="565" spans="1:7" x14ac:dyDescent="0.25">
      <c r="A565" s="98">
        <v>3812</v>
      </c>
      <c r="B565" s="83" t="s">
        <v>140</v>
      </c>
      <c r="C565" s="79">
        <v>0</v>
      </c>
      <c r="D565" s="79">
        <v>536.53</v>
      </c>
      <c r="E565" s="79">
        <v>0</v>
      </c>
      <c r="F565" s="79">
        <v>0</v>
      </c>
      <c r="G565" s="79">
        <v>0</v>
      </c>
    </row>
    <row r="566" spans="1:7" x14ac:dyDescent="0.25">
      <c r="A566" s="95"/>
      <c r="B566" s="96"/>
      <c r="C566" s="79">
        <v>0</v>
      </c>
      <c r="D566" s="79">
        <v>0</v>
      </c>
      <c r="E566" s="79">
        <v>0</v>
      </c>
      <c r="F566" s="79">
        <v>0</v>
      </c>
      <c r="G566" s="79">
        <v>0</v>
      </c>
    </row>
    <row r="567" spans="1:7" ht="26.25" x14ac:dyDescent="0.25">
      <c r="A567" s="99" t="s">
        <v>174</v>
      </c>
      <c r="B567" s="100" t="s">
        <v>171</v>
      </c>
      <c r="C567" s="79">
        <f>C568</f>
        <v>3775.5699999999997</v>
      </c>
      <c r="D567" s="79">
        <v>20693.71</v>
      </c>
      <c r="E567" s="79">
        <f>E568</f>
        <v>34900</v>
      </c>
      <c r="F567" s="79">
        <f t="shared" ref="F567:G567" si="53">F568</f>
        <v>34900</v>
      </c>
      <c r="G567" s="79">
        <f t="shared" si="53"/>
        <v>34900</v>
      </c>
    </row>
    <row r="568" spans="1:7" x14ac:dyDescent="0.25">
      <c r="A568" s="101"/>
      <c r="B568" s="92" t="s">
        <v>158</v>
      </c>
      <c r="C568" s="79">
        <f>C569+C600</f>
        <v>3775.5699999999997</v>
      </c>
      <c r="D568" s="79">
        <v>20693.71</v>
      </c>
      <c r="E568" s="79">
        <f>E569++E600</f>
        <v>34900</v>
      </c>
      <c r="F568" s="79">
        <f t="shared" ref="F568:G568" si="54">F569++F600</f>
        <v>34900</v>
      </c>
      <c r="G568" s="79">
        <f t="shared" si="54"/>
        <v>34900</v>
      </c>
    </row>
    <row r="569" spans="1:7" x14ac:dyDescent="0.25">
      <c r="A569" s="93">
        <v>3</v>
      </c>
      <c r="B569" s="94" t="s">
        <v>10</v>
      </c>
      <c r="C569" s="79">
        <f>C570</f>
        <v>3775.5699999999997</v>
      </c>
      <c r="D569" s="79">
        <v>20693.71</v>
      </c>
      <c r="E569" s="79">
        <f>E570</f>
        <v>34900</v>
      </c>
      <c r="F569" s="79">
        <f t="shared" ref="F569:G569" si="55">F570</f>
        <v>34900</v>
      </c>
      <c r="G569" s="79">
        <f t="shared" si="55"/>
        <v>34900</v>
      </c>
    </row>
    <row r="570" spans="1:7" x14ac:dyDescent="0.25">
      <c r="A570" s="93">
        <v>32</v>
      </c>
      <c r="B570" s="94" t="s">
        <v>21</v>
      </c>
      <c r="C570" s="79">
        <f>C571+C575+C582+C592</f>
        <v>3775.5699999999997</v>
      </c>
      <c r="D570" s="79">
        <v>20693.71</v>
      </c>
      <c r="E570" s="79">
        <f>E571+E575+E582+E592</f>
        <v>34900</v>
      </c>
      <c r="F570" s="79">
        <f t="shared" ref="F570:G570" si="56">F571+F575+F582+F592</f>
        <v>34900</v>
      </c>
      <c r="G570" s="79">
        <f t="shared" si="56"/>
        <v>34900</v>
      </c>
    </row>
    <row r="571" spans="1:7" x14ac:dyDescent="0.25">
      <c r="A571" s="95">
        <v>321</v>
      </c>
      <c r="B571" s="96" t="s">
        <v>104</v>
      </c>
      <c r="C571" s="79">
        <v>0</v>
      </c>
      <c r="D571" s="79">
        <v>10000</v>
      </c>
      <c r="E571" s="79">
        <f>E573</f>
        <v>15000</v>
      </c>
      <c r="F571" s="79">
        <f t="shared" ref="F571:G571" si="57">F573</f>
        <v>15000</v>
      </c>
      <c r="G571" s="79">
        <f t="shared" si="57"/>
        <v>15000</v>
      </c>
    </row>
    <row r="572" spans="1:7" x14ac:dyDescent="0.25">
      <c r="A572" s="97">
        <v>3211</v>
      </c>
      <c r="B572" s="81" t="s">
        <v>105</v>
      </c>
      <c r="C572" s="79">
        <v>0</v>
      </c>
      <c r="D572" s="79">
        <v>0</v>
      </c>
      <c r="E572" s="79">
        <v>0</v>
      </c>
      <c r="F572" s="79">
        <v>0</v>
      </c>
      <c r="G572" s="79">
        <v>0</v>
      </c>
    </row>
    <row r="573" spans="1:7" x14ac:dyDescent="0.25">
      <c r="A573" s="98">
        <v>3212</v>
      </c>
      <c r="B573" s="82" t="s">
        <v>106</v>
      </c>
      <c r="C573" s="79">
        <v>0</v>
      </c>
      <c r="D573" s="79">
        <v>10000</v>
      </c>
      <c r="E573" s="79">
        <v>15000</v>
      </c>
      <c r="F573" s="79">
        <v>15000</v>
      </c>
      <c r="G573" s="79">
        <v>15000</v>
      </c>
    </row>
    <row r="574" spans="1:7" x14ac:dyDescent="0.25">
      <c r="A574" s="98">
        <v>3213</v>
      </c>
      <c r="B574" s="82" t="s">
        <v>107</v>
      </c>
      <c r="C574" s="79">
        <v>0</v>
      </c>
      <c r="D574" s="79">
        <v>0</v>
      </c>
      <c r="E574" s="79">
        <v>0</v>
      </c>
      <c r="F574" s="79">
        <v>0</v>
      </c>
      <c r="G574" s="79">
        <v>0</v>
      </c>
    </row>
    <row r="575" spans="1:7" x14ac:dyDescent="0.25">
      <c r="A575" s="95">
        <v>322</v>
      </c>
      <c r="B575" s="96" t="s">
        <v>108</v>
      </c>
      <c r="C575" s="79">
        <f>C578</f>
        <v>2501.4299999999998</v>
      </c>
      <c r="D575" s="79">
        <v>5374.67</v>
      </c>
      <c r="E575" s="79">
        <f>E578</f>
        <v>8500</v>
      </c>
      <c r="F575" s="79">
        <f t="shared" ref="F575:G575" si="58">F578</f>
        <v>8500</v>
      </c>
      <c r="G575" s="79">
        <f t="shared" si="58"/>
        <v>8500</v>
      </c>
    </row>
    <row r="576" spans="1:7" x14ac:dyDescent="0.25">
      <c r="A576" s="98">
        <v>3221</v>
      </c>
      <c r="B576" s="82" t="s">
        <v>109</v>
      </c>
      <c r="C576" s="79">
        <v>0</v>
      </c>
      <c r="D576" s="79">
        <v>42.47</v>
      </c>
      <c r="E576" s="79">
        <v>0</v>
      </c>
      <c r="F576" s="79">
        <v>0</v>
      </c>
      <c r="G576" s="79">
        <v>0</v>
      </c>
    </row>
    <row r="577" spans="1:7" x14ac:dyDescent="0.25">
      <c r="A577" s="98">
        <v>3222</v>
      </c>
      <c r="B577" s="82" t="s">
        <v>110</v>
      </c>
      <c r="C577" s="79">
        <v>0</v>
      </c>
      <c r="D577" s="79">
        <v>0</v>
      </c>
      <c r="E577" s="79">
        <v>0</v>
      </c>
      <c r="F577" s="79">
        <v>0</v>
      </c>
      <c r="G577" s="79">
        <v>0</v>
      </c>
    </row>
    <row r="578" spans="1:7" x14ac:dyDescent="0.25">
      <c r="A578" s="98">
        <v>3223</v>
      </c>
      <c r="B578" s="82" t="s">
        <v>111</v>
      </c>
      <c r="C578" s="79">
        <v>2501.4299999999998</v>
      </c>
      <c r="D578" s="79">
        <v>5000</v>
      </c>
      <c r="E578" s="79">
        <v>8500</v>
      </c>
      <c r="F578" s="79">
        <v>8500</v>
      </c>
      <c r="G578" s="79">
        <v>8500</v>
      </c>
    </row>
    <row r="579" spans="1:7" x14ac:dyDescent="0.25">
      <c r="A579" s="98">
        <v>3224</v>
      </c>
      <c r="B579" s="82" t="s">
        <v>112</v>
      </c>
      <c r="C579" s="79">
        <v>0</v>
      </c>
      <c r="D579" s="79">
        <v>0</v>
      </c>
      <c r="E579" s="79">
        <v>0</v>
      </c>
      <c r="F579" s="79">
        <v>0</v>
      </c>
      <c r="G579" s="79">
        <v>0</v>
      </c>
    </row>
    <row r="580" spans="1:7" x14ac:dyDescent="0.25">
      <c r="A580" s="98">
        <v>3225</v>
      </c>
      <c r="B580" s="82" t="s">
        <v>113</v>
      </c>
      <c r="C580" s="79">
        <v>0</v>
      </c>
      <c r="D580" s="79">
        <v>332.2</v>
      </c>
      <c r="E580" s="79">
        <v>0</v>
      </c>
      <c r="F580" s="79">
        <v>0</v>
      </c>
      <c r="G580" s="79">
        <v>0</v>
      </c>
    </row>
    <row r="581" spans="1:7" x14ac:dyDescent="0.25">
      <c r="A581" s="98">
        <v>3227</v>
      </c>
      <c r="B581" s="82" t="s">
        <v>114</v>
      </c>
      <c r="C581" s="79">
        <v>0</v>
      </c>
      <c r="D581" s="79">
        <v>0</v>
      </c>
      <c r="E581" s="79">
        <v>0</v>
      </c>
      <c r="F581" s="79">
        <v>0</v>
      </c>
      <c r="G581" s="79">
        <v>0</v>
      </c>
    </row>
    <row r="582" spans="1:7" x14ac:dyDescent="0.25">
      <c r="A582" s="95">
        <v>323</v>
      </c>
      <c r="B582" s="96" t="s">
        <v>115</v>
      </c>
      <c r="C582" s="79">
        <v>0</v>
      </c>
      <c r="D582" s="79">
        <v>3687.93</v>
      </c>
      <c r="E582" s="79">
        <f>E587</f>
        <v>10000</v>
      </c>
      <c r="F582" s="79">
        <f t="shared" ref="F582:G582" si="59">F587</f>
        <v>10000</v>
      </c>
      <c r="G582" s="79">
        <f t="shared" si="59"/>
        <v>10000</v>
      </c>
    </row>
    <row r="583" spans="1:7" x14ac:dyDescent="0.25">
      <c r="A583" s="98">
        <v>3231</v>
      </c>
      <c r="B583" s="82" t="s">
        <v>116</v>
      </c>
      <c r="C583" s="79">
        <v>0</v>
      </c>
      <c r="D583" s="79">
        <v>24.5</v>
      </c>
      <c r="E583" s="79">
        <v>0</v>
      </c>
      <c r="F583" s="79">
        <v>0</v>
      </c>
      <c r="G583" s="79">
        <v>0</v>
      </c>
    </row>
    <row r="584" spans="1:7" x14ac:dyDescent="0.25">
      <c r="A584" s="98">
        <v>3232</v>
      </c>
      <c r="B584" s="82" t="s">
        <v>117</v>
      </c>
      <c r="C584" s="79">
        <v>0</v>
      </c>
      <c r="D584" s="79">
        <v>0</v>
      </c>
      <c r="E584" s="79">
        <v>0</v>
      </c>
      <c r="F584" s="79">
        <v>0</v>
      </c>
      <c r="G584" s="79">
        <v>0</v>
      </c>
    </row>
    <row r="585" spans="1:7" x14ac:dyDescent="0.25">
      <c r="A585" s="98">
        <v>3233</v>
      </c>
      <c r="B585" s="82" t="s">
        <v>118</v>
      </c>
      <c r="C585" s="79">
        <v>0</v>
      </c>
      <c r="D585" s="79">
        <v>0</v>
      </c>
      <c r="E585" s="79">
        <v>0</v>
      </c>
      <c r="F585" s="79">
        <v>0</v>
      </c>
      <c r="G585" s="79">
        <v>0</v>
      </c>
    </row>
    <row r="586" spans="1:7" x14ac:dyDescent="0.25">
      <c r="A586" s="98">
        <v>3234</v>
      </c>
      <c r="B586" s="83" t="s">
        <v>119</v>
      </c>
      <c r="C586" s="79">
        <v>0</v>
      </c>
      <c r="D586" s="79">
        <v>500</v>
      </c>
      <c r="E586" s="79">
        <v>0</v>
      </c>
      <c r="F586" s="79">
        <v>0</v>
      </c>
      <c r="G586" s="79">
        <v>0</v>
      </c>
    </row>
    <row r="587" spans="1:7" x14ac:dyDescent="0.25">
      <c r="A587" s="98">
        <v>3235</v>
      </c>
      <c r="B587" s="83" t="s">
        <v>120</v>
      </c>
      <c r="C587" s="79">
        <v>0</v>
      </c>
      <c r="D587" s="79">
        <v>0</v>
      </c>
      <c r="E587" s="79">
        <v>10000</v>
      </c>
      <c r="F587" s="79">
        <v>10000</v>
      </c>
      <c r="G587" s="79">
        <v>10000</v>
      </c>
    </row>
    <row r="588" spans="1:7" x14ac:dyDescent="0.25">
      <c r="A588" s="98">
        <v>3236</v>
      </c>
      <c r="B588" s="83" t="s">
        <v>121</v>
      </c>
      <c r="C588" s="79">
        <v>0</v>
      </c>
      <c r="D588" s="79">
        <v>1000</v>
      </c>
      <c r="E588" s="79">
        <v>0</v>
      </c>
      <c r="F588" s="79">
        <v>0</v>
      </c>
      <c r="G588" s="79">
        <v>0</v>
      </c>
    </row>
    <row r="589" spans="1:7" x14ac:dyDescent="0.25">
      <c r="A589" s="98">
        <v>3237</v>
      </c>
      <c r="B589" s="83" t="s">
        <v>122</v>
      </c>
      <c r="C589" s="79">
        <v>0</v>
      </c>
      <c r="D589" s="79">
        <v>2163.4299999999998</v>
      </c>
      <c r="E589" s="79">
        <v>0</v>
      </c>
      <c r="F589" s="79">
        <v>0</v>
      </c>
      <c r="G589" s="79">
        <v>0</v>
      </c>
    </row>
    <row r="590" spans="1:7" x14ac:dyDescent="0.25">
      <c r="A590" s="98">
        <v>3238</v>
      </c>
      <c r="B590" s="83" t="s">
        <v>123</v>
      </c>
      <c r="C590" s="79">
        <v>0</v>
      </c>
      <c r="D590" s="79">
        <v>0</v>
      </c>
      <c r="E590" s="79">
        <v>0</v>
      </c>
      <c r="F590" s="79">
        <v>0</v>
      </c>
      <c r="G590" s="79">
        <v>0</v>
      </c>
    </row>
    <row r="591" spans="1:7" x14ac:dyDescent="0.25">
      <c r="A591" s="98">
        <v>3239</v>
      </c>
      <c r="B591" s="83" t="s">
        <v>124</v>
      </c>
      <c r="C591" s="79">
        <v>0</v>
      </c>
      <c r="D591" s="79">
        <v>0</v>
      </c>
      <c r="E591" s="79"/>
      <c r="F591" s="79"/>
      <c r="G591" s="79"/>
    </row>
    <row r="592" spans="1:7" x14ac:dyDescent="0.25">
      <c r="A592" s="95">
        <v>329</v>
      </c>
      <c r="B592" s="96" t="s">
        <v>127</v>
      </c>
      <c r="C592" s="79">
        <v>1274.1400000000001</v>
      </c>
      <c r="D592" s="79">
        <v>1631.1100000000001</v>
      </c>
      <c r="E592" s="79">
        <f>E593</f>
        <v>1400</v>
      </c>
      <c r="F592" s="79">
        <f t="shared" ref="F592:G592" si="60">F593</f>
        <v>1400</v>
      </c>
      <c r="G592" s="79">
        <f t="shared" si="60"/>
        <v>1400</v>
      </c>
    </row>
    <row r="593" spans="1:7" ht="23.25" x14ac:dyDescent="0.25">
      <c r="A593" s="98">
        <v>3291</v>
      </c>
      <c r="B593" s="83" t="s">
        <v>128</v>
      </c>
      <c r="C593" s="79">
        <v>1274.1400000000001</v>
      </c>
      <c r="D593" s="79">
        <v>1274.1400000000001</v>
      </c>
      <c r="E593" s="79">
        <v>1400</v>
      </c>
      <c r="F593" s="79">
        <v>1400</v>
      </c>
      <c r="G593" s="79">
        <v>1400</v>
      </c>
    </row>
    <row r="594" spans="1:7" x14ac:dyDescent="0.25">
      <c r="A594" s="98">
        <v>3292</v>
      </c>
      <c r="B594" s="83" t="s">
        <v>129</v>
      </c>
      <c r="C594" s="79">
        <v>0</v>
      </c>
      <c r="D594" s="79">
        <v>0</v>
      </c>
      <c r="E594" s="79">
        <v>0</v>
      </c>
      <c r="F594" s="79">
        <v>0</v>
      </c>
      <c r="G594" s="79">
        <v>0</v>
      </c>
    </row>
    <row r="595" spans="1:7" x14ac:dyDescent="0.25">
      <c r="A595" s="98">
        <v>3293</v>
      </c>
      <c r="B595" s="83" t="s">
        <v>130</v>
      </c>
      <c r="C595" s="79">
        <v>0</v>
      </c>
      <c r="D595" s="79">
        <v>78.97</v>
      </c>
      <c r="E595" s="79">
        <v>0</v>
      </c>
      <c r="F595" s="79">
        <v>0</v>
      </c>
      <c r="G595" s="79">
        <v>0</v>
      </c>
    </row>
    <row r="596" spans="1:7" x14ac:dyDescent="0.25">
      <c r="A596" s="98">
        <v>3294</v>
      </c>
      <c r="B596" s="83" t="s">
        <v>131</v>
      </c>
      <c r="C596" s="79">
        <v>0</v>
      </c>
      <c r="D596" s="79">
        <v>0</v>
      </c>
      <c r="E596" s="79">
        <v>0</v>
      </c>
      <c r="F596" s="79">
        <v>0</v>
      </c>
      <c r="G596" s="79">
        <v>0</v>
      </c>
    </row>
    <row r="597" spans="1:7" x14ac:dyDescent="0.25">
      <c r="A597" s="98">
        <v>3295</v>
      </c>
      <c r="B597" s="83" t="s">
        <v>132</v>
      </c>
      <c r="C597" s="79">
        <v>0</v>
      </c>
      <c r="D597" s="79">
        <v>0</v>
      </c>
      <c r="E597" s="79">
        <v>0</v>
      </c>
      <c r="F597" s="79">
        <v>0</v>
      </c>
      <c r="G597" s="79">
        <v>0</v>
      </c>
    </row>
    <row r="598" spans="1:7" x14ac:dyDescent="0.25">
      <c r="A598" s="98">
        <v>3296</v>
      </c>
      <c r="B598" s="83" t="s">
        <v>133</v>
      </c>
      <c r="C598" s="79">
        <v>0</v>
      </c>
      <c r="D598" s="79">
        <v>0</v>
      </c>
      <c r="E598" s="79">
        <v>0</v>
      </c>
      <c r="F598" s="79">
        <v>0</v>
      </c>
      <c r="G598" s="79">
        <v>0</v>
      </c>
    </row>
    <row r="599" spans="1:7" x14ac:dyDescent="0.25">
      <c r="A599" s="98">
        <v>3299</v>
      </c>
      <c r="B599" s="83" t="s">
        <v>134</v>
      </c>
      <c r="C599" s="79">
        <v>0</v>
      </c>
      <c r="D599" s="79">
        <v>278</v>
      </c>
      <c r="E599" s="79">
        <v>0</v>
      </c>
      <c r="F599" s="79">
        <v>0</v>
      </c>
      <c r="G599" s="79">
        <v>0</v>
      </c>
    </row>
    <row r="600" spans="1:7" ht="26.25" x14ac:dyDescent="0.25">
      <c r="A600" s="93">
        <v>4</v>
      </c>
      <c r="B600" s="94" t="s">
        <v>12</v>
      </c>
      <c r="C600" s="79">
        <v>0</v>
      </c>
      <c r="D600" s="79">
        <v>0</v>
      </c>
      <c r="E600" s="79">
        <v>0</v>
      </c>
      <c r="F600" s="79">
        <v>0</v>
      </c>
      <c r="G600" s="79">
        <v>0</v>
      </c>
    </row>
    <row r="601" spans="1:7" ht="26.25" x14ac:dyDescent="0.25">
      <c r="A601" s="93">
        <v>42</v>
      </c>
      <c r="B601" s="94" t="s">
        <v>29</v>
      </c>
      <c r="C601" s="79">
        <v>0</v>
      </c>
      <c r="D601" s="79">
        <v>0</v>
      </c>
      <c r="E601" s="79">
        <v>0</v>
      </c>
      <c r="F601" s="79">
        <v>0</v>
      </c>
      <c r="G601" s="79">
        <v>0</v>
      </c>
    </row>
    <row r="602" spans="1:7" x14ac:dyDescent="0.25">
      <c r="A602" s="95">
        <v>421</v>
      </c>
      <c r="B602" s="96" t="s">
        <v>141</v>
      </c>
      <c r="C602" s="79">
        <v>0</v>
      </c>
      <c r="D602" s="79">
        <v>0</v>
      </c>
      <c r="E602" s="79">
        <v>0</v>
      </c>
      <c r="F602" s="79">
        <v>0</v>
      </c>
      <c r="G602" s="79">
        <v>0</v>
      </c>
    </row>
    <row r="603" spans="1:7" x14ac:dyDescent="0.25">
      <c r="A603" s="98">
        <v>4212</v>
      </c>
      <c r="B603" s="85" t="s">
        <v>142</v>
      </c>
      <c r="C603" s="79">
        <v>0</v>
      </c>
      <c r="D603" s="79">
        <v>0</v>
      </c>
      <c r="E603" s="79">
        <v>0</v>
      </c>
      <c r="F603" s="79">
        <v>0</v>
      </c>
      <c r="G603" s="79">
        <v>0</v>
      </c>
    </row>
    <row r="604" spans="1:7" x14ac:dyDescent="0.25">
      <c r="A604" s="95">
        <v>422</v>
      </c>
      <c r="B604" s="96" t="s">
        <v>143</v>
      </c>
      <c r="C604" s="79">
        <v>0</v>
      </c>
      <c r="D604" s="79">
        <v>0</v>
      </c>
      <c r="E604" s="79">
        <v>0</v>
      </c>
      <c r="F604" s="79">
        <v>0</v>
      </c>
      <c r="G604" s="79">
        <v>0</v>
      </c>
    </row>
    <row r="605" spans="1:7" x14ac:dyDescent="0.25">
      <c r="A605" s="98">
        <v>4221</v>
      </c>
      <c r="B605" s="85" t="s">
        <v>144</v>
      </c>
      <c r="C605" s="79">
        <v>0</v>
      </c>
      <c r="D605" s="79">
        <v>0</v>
      </c>
      <c r="E605" s="79">
        <v>0</v>
      </c>
      <c r="F605" s="79">
        <v>0</v>
      </c>
      <c r="G605" s="79">
        <v>0</v>
      </c>
    </row>
    <row r="606" spans="1:7" x14ac:dyDescent="0.25">
      <c r="A606" s="98">
        <v>4226</v>
      </c>
      <c r="B606" s="85" t="s">
        <v>145</v>
      </c>
      <c r="C606" s="79">
        <v>0</v>
      </c>
      <c r="D606" s="79">
        <v>0</v>
      </c>
      <c r="E606" s="79">
        <v>0</v>
      </c>
      <c r="F606" s="79">
        <v>0</v>
      </c>
      <c r="G606" s="79">
        <v>0</v>
      </c>
    </row>
    <row r="607" spans="1:7" x14ac:dyDescent="0.25">
      <c r="A607" s="98">
        <v>4227</v>
      </c>
      <c r="B607" s="83" t="s">
        <v>95</v>
      </c>
      <c r="C607" s="79">
        <v>0</v>
      </c>
      <c r="D607" s="79">
        <v>0</v>
      </c>
      <c r="E607" s="79">
        <v>0</v>
      </c>
      <c r="F607" s="79">
        <v>0</v>
      </c>
      <c r="G607" s="79">
        <v>0</v>
      </c>
    </row>
    <row r="608" spans="1:7" ht="26.25" x14ac:dyDescent="0.25">
      <c r="A608" s="95">
        <v>424</v>
      </c>
      <c r="B608" s="96" t="s">
        <v>160</v>
      </c>
      <c r="C608" s="79">
        <v>0</v>
      </c>
      <c r="D608" s="79">
        <v>0</v>
      </c>
      <c r="E608" s="79">
        <v>0</v>
      </c>
      <c r="F608" s="79">
        <v>0</v>
      </c>
      <c r="G608" s="79">
        <v>0</v>
      </c>
    </row>
    <row r="609" spans="1:7" x14ac:dyDescent="0.25">
      <c r="A609" s="98">
        <v>4241</v>
      </c>
      <c r="B609" s="83" t="s">
        <v>147</v>
      </c>
      <c r="C609" s="79">
        <v>0</v>
      </c>
      <c r="D609" s="79">
        <v>0</v>
      </c>
      <c r="E609" s="79">
        <v>0</v>
      </c>
      <c r="F609" s="79">
        <v>0</v>
      </c>
      <c r="G609" s="79">
        <v>0</v>
      </c>
    </row>
    <row r="610" spans="1:7" x14ac:dyDescent="0.25">
      <c r="A610" s="99" t="s">
        <v>196</v>
      </c>
      <c r="B610" s="100" t="s">
        <v>195</v>
      </c>
      <c r="C610" s="79">
        <v>0</v>
      </c>
      <c r="D610" s="79">
        <v>0</v>
      </c>
      <c r="E610" s="79">
        <v>0</v>
      </c>
      <c r="F610" s="79">
        <v>0</v>
      </c>
      <c r="G610" s="79">
        <v>0</v>
      </c>
    </row>
    <row r="611" spans="1:7" x14ac:dyDescent="0.25">
      <c r="A611" s="101"/>
      <c r="B611" s="92" t="s">
        <v>158</v>
      </c>
      <c r="C611" s="79">
        <v>0</v>
      </c>
      <c r="D611" s="79">
        <v>0</v>
      </c>
      <c r="E611" s="79">
        <v>0</v>
      </c>
      <c r="F611" s="79">
        <v>0</v>
      </c>
      <c r="G611" s="79">
        <v>0</v>
      </c>
    </row>
    <row r="612" spans="1:7" x14ac:dyDescent="0.25">
      <c r="A612" s="93">
        <v>3</v>
      </c>
      <c r="B612" s="94" t="s">
        <v>10</v>
      </c>
      <c r="C612" s="79">
        <v>0</v>
      </c>
      <c r="D612" s="79">
        <v>0</v>
      </c>
      <c r="E612" s="79">
        <v>0</v>
      </c>
      <c r="F612" s="79">
        <v>0</v>
      </c>
      <c r="G612" s="79">
        <v>0</v>
      </c>
    </row>
    <row r="613" spans="1:7" x14ac:dyDescent="0.25">
      <c r="A613" s="93">
        <v>31</v>
      </c>
      <c r="B613" s="94" t="s">
        <v>11</v>
      </c>
      <c r="C613" s="79">
        <v>0</v>
      </c>
      <c r="D613" s="79">
        <v>0</v>
      </c>
      <c r="E613" s="79">
        <v>0</v>
      </c>
      <c r="F613" s="79">
        <v>0</v>
      </c>
      <c r="G613" s="79">
        <v>0</v>
      </c>
    </row>
    <row r="614" spans="1:7" x14ac:dyDescent="0.25">
      <c r="A614" s="95">
        <v>311</v>
      </c>
      <c r="B614" s="96" t="s">
        <v>96</v>
      </c>
      <c r="C614" s="79">
        <v>0</v>
      </c>
      <c r="D614" s="79">
        <v>0</v>
      </c>
      <c r="E614" s="79">
        <v>0</v>
      </c>
      <c r="F614" s="79">
        <v>0</v>
      </c>
      <c r="G614" s="79">
        <v>0</v>
      </c>
    </row>
    <row r="615" spans="1:7" x14ac:dyDescent="0.25">
      <c r="A615" s="97">
        <v>3111</v>
      </c>
      <c r="B615" s="81" t="s">
        <v>97</v>
      </c>
      <c r="C615" s="79">
        <v>0</v>
      </c>
      <c r="D615" s="79">
        <v>0</v>
      </c>
      <c r="E615" s="79">
        <v>0</v>
      </c>
      <c r="F615" s="79">
        <v>0</v>
      </c>
      <c r="G615" s="79">
        <v>0</v>
      </c>
    </row>
    <row r="616" spans="1:7" x14ac:dyDescent="0.25">
      <c r="A616" s="97">
        <v>3113</v>
      </c>
      <c r="B616" s="81" t="s">
        <v>98</v>
      </c>
      <c r="C616" s="79">
        <v>0</v>
      </c>
      <c r="D616" s="79">
        <v>0</v>
      </c>
      <c r="E616" s="79">
        <v>0</v>
      </c>
      <c r="F616" s="79">
        <v>0</v>
      </c>
      <c r="G616" s="79">
        <v>0</v>
      </c>
    </row>
    <row r="617" spans="1:7" x14ac:dyDescent="0.25">
      <c r="A617" s="97">
        <v>3114</v>
      </c>
      <c r="B617" s="81" t="s">
        <v>99</v>
      </c>
      <c r="C617" s="79">
        <v>0</v>
      </c>
      <c r="D617" s="79">
        <v>0</v>
      </c>
      <c r="E617" s="79">
        <v>0</v>
      </c>
      <c r="F617" s="79">
        <v>0</v>
      </c>
      <c r="G617" s="79">
        <v>0</v>
      </c>
    </row>
    <row r="618" spans="1:7" x14ac:dyDescent="0.25">
      <c r="A618" s="95">
        <v>312</v>
      </c>
      <c r="B618" s="96" t="s">
        <v>100</v>
      </c>
      <c r="C618" s="79">
        <v>0</v>
      </c>
      <c r="D618" s="79">
        <v>0</v>
      </c>
      <c r="E618" s="79">
        <v>0</v>
      </c>
      <c r="F618" s="79">
        <v>0</v>
      </c>
      <c r="G618" s="79">
        <v>0</v>
      </c>
    </row>
    <row r="619" spans="1:7" x14ac:dyDescent="0.25">
      <c r="A619" s="97">
        <v>3121</v>
      </c>
      <c r="B619" s="81" t="s">
        <v>100</v>
      </c>
      <c r="C619" s="79">
        <v>0</v>
      </c>
      <c r="D619" s="79">
        <v>0</v>
      </c>
      <c r="E619" s="79">
        <v>0</v>
      </c>
      <c r="F619" s="79">
        <v>0</v>
      </c>
      <c r="G619" s="79">
        <v>0</v>
      </c>
    </row>
    <row r="620" spans="1:7" x14ac:dyDescent="0.25">
      <c r="A620" s="95">
        <v>313</v>
      </c>
      <c r="B620" s="96" t="s">
        <v>101</v>
      </c>
      <c r="C620" s="79">
        <v>0</v>
      </c>
      <c r="D620" s="79">
        <v>0</v>
      </c>
      <c r="E620" s="79">
        <v>0</v>
      </c>
      <c r="F620" s="79">
        <v>0</v>
      </c>
      <c r="G620" s="79">
        <v>0</v>
      </c>
    </row>
    <row r="621" spans="1:7" x14ac:dyDescent="0.25">
      <c r="A621" s="97">
        <v>3132</v>
      </c>
      <c r="B621" s="81" t="s">
        <v>102</v>
      </c>
      <c r="C621" s="79">
        <v>0</v>
      </c>
      <c r="D621" s="79">
        <v>0</v>
      </c>
      <c r="E621" s="79">
        <v>0</v>
      </c>
      <c r="F621" s="79">
        <v>0</v>
      </c>
      <c r="G621" s="79">
        <v>0</v>
      </c>
    </row>
    <row r="622" spans="1:7" ht="22.5" x14ac:dyDescent="0.25">
      <c r="A622" s="97">
        <v>3133</v>
      </c>
      <c r="B622" s="81" t="s">
        <v>103</v>
      </c>
      <c r="C622" s="79">
        <v>0</v>
      </c>
      <c r="D622" s="79">
        <v>0</v>
      </c>
      <c r="E622" s="79">
        <v>0</v>
      </c>
      <c r="F622" s="79">
        <v>0</v>
      </c>
      <c r="G622" s="79">
        <v>0</v>
      </c>
    </row>
    <row r="623" spans="1:7" x14ac:dyDescent="0.25">
      <c r="A623" s="93">
        <v>32</v>
      </c>
      <c r="B623" s="94" t="s">
        <v>21</v>
      </c>
      <c r="C623" s="79">
        <v>0</v>
      </c>
      <c r="D623" s="79">
        <v>0</v>
      </c>
      <c r="E623" s="79">
        <v>0</v>
      </c>
      <c r="F623" s="79">
        <v>0</v>
      </c>
      <c r="G623" s="79">
        <v>0</v>
      </c>
    </row>
    <row r="624" spans="1:7" x14ac:dyDescent="0.25">
      <c r="A624" s="95">
        <v>322</v>
      </c>
      <c r="B624" s="96" t="s">
        <v>108</v>
      </c>
      <c r="C624" s="79">
        <v>0</v>
      </c>
      <c r="D624" s="79">
        <v>0</v>
      </c>
      <c r="E624" s="79">
        <v>0</v>
      </c>
      <c r="F624" s="79">
        <v>0</v>
      </c>
      <c r="G624" s="79">
        <v>0</v>
      </c>
    </row>
    <row r="625" spans="1:7" x14ac:dyDescent="0.25">
      <c r="A625" s="98">
        <v>3221</v>
      </c>
      <c r="B625" s="82" t="s">
        <v>109</v>
      </c>
      <c r="C625" s="79">
        <v>0</v>
      </c>
      <c r="D625" s="79">
        <v>0</v>
      </c>
      <c r="E625" s="79">
        <v>0</v>
      </c>
      <c r="F625" s="79">
        <v>0</v>
      </c>
      <c r="G625" s="79">
        <v>0</v>
      </c>
    </row>
    <row r="626" spans="1:7" x14ac:dyDescent="0.25">
      <c r="A626" s="98">
        <v>3222</v>
      </c>
      <c r="B626" s="82" t="s">
        <v>110</v>
      </c>
      <c r="C626" s="79">
        <v>0</v>
      </c>
      <c r="D626" s="79">
        <v>0</v>
      </c>
      <c r="E626" s="79">
        <v>0</v>
      </c>
      <c r="F626" s="79">
        <v>0</v>
      </c>
      <c r="G626" s="79">
        <v>0</v>
      </c>
    </row>
    <row r="627" spans="1:7" x14ac:dyDescent="0.25">
      <c r="A627" s="98">
        <v>3223</v>
      </c>
      <c r="B627" s="82" t="s">
        <v>111</v>
      </c>
      <c r="C627" s="79">
        <v>0</v>
      </c>
      <c r="D627" s="79">
        <v>0</v>
      </c>
      <c r="E627" s="79">
        <v>0</v>
      </c>
      <c r="F627" s="79">
        <v>0</v>
      </c>
      <c r="G627" s="79">
        <v>0</v>
      </c>
    </row>
    <row r="628" spans="1:7" x14ac:dyDescent="0.25">
      <c r="A628" s="98">
        <v>3224</v>
      </c>
      <c r="B628" s="82" t="s">
        <v>112</v>
      </c>
      <c r="C628" s="79">
        <v>0</v>
      </c>
      <c r="D628" s="79">
        <v>0</v>
      </c>
      <c r="E628" s="79">
        <v>0</v>
      </c>
      <c r="F628" s="79">
        <v>0</v>
      </c>
      <c r="G628" s="79">
        <v>0</v>
      </c>
    </row>
    <row r="629" spans="1:7" x14ac:dyDescent="0.25">
      <c r="A629" s="98">
        <v>3225</v>
      </c>
      <c r="B629" s="82" t="s">
        <v>113</v>
      </c>
      <c r="C629" s="79">
        <v>0</v>
      </c>
      <c r="D629" s="79">
        <v>0</v>
      </c>
      <c r="E629" s="79">
        <v>0</v>
      </c>
      <c r="F629" s="79">
        <v>0</v>
      </c>
      <c r="G629" s="79">
        <v>0</v>
      </c>
    </row>
    <row r="630" spans="1:7" x14ac:dyDescent="0.25">
      <c r="A630" s="98">
        <v>3227</v>
      </c>
      <c r="B630" s="82" t="s">
        <v>114</v>
      </c>
      <c r="C630" s="79">
        <v>0</v>
      </c>
      <c r="D630" s="79">
        <v>0</v>
      </c>
      <c r="E630" s="79">
        <v>0</v>
      </c>
      <c r="F630" s="79">
        <v>0</v>
      </c>
      <c r="G630" s="79">
        <v>0</v>
      </c>
    </row>
    <row r="631" spans="1:7" x14ac:dyDescent="0.25">
      <c r="A631" s="95">
        <v>323</v>
      </c>
      <c r="B631" s="96" t="s">
        <v>115</v>
      </c>
      <c r="C631" s="79">
        <v>0</v>
      </c>
      <c r="D631" s="79">
        <v>0</v>
      </c>
      <c r="E631" s="79">
        <v>0</v>
      </c>
      <c r="F631" s="79">
        <v>0</v>
      </c>
      <c r="G631" s="79">
        <v>0</v>
      </c>
    </row>
    <row r="632" spans="1:7" x14ac:dyDescent="0.25">
      <c r="A632" s="98">
        <v>3231</v>
      </c>
      <c r="B632" s="82" t="s">
        <v>116</v>
      </c>
      <c r="C632" s="79">
        <v>0</v>
      </c>
      <c r="D632" s="79">
        <v>0</v>
      </c>
      <c r="E632" s="79">
        <v>0</v>
      </c>
      <c r="F632" s="79">
        <v>0</v>
      </c>
      <c r="G632" s="79">
        <v>0</v>
      </c>
    </row>
    <row r="633" spans="1:7" x14ac:dyDescent="0.25">
      <c r="A633" s="98">
        <v>3232</v>
      </c>
      <c r="B633" s="82" t="s">
        <v>117</v>
      </c>
      <c r="C633" s="79">
        <v>0</v>
      </c>
      <c r="D633" s="79">
        <v>0</v>
      </c>
      <c r="E633" s="79">
        <v>0</v>
      </c>
      <c r="F633" s="79">
        <v>0</v>
      </c>
      <c r="G633" s="79">
        <v>0</v>
      </c>
    </row>
    <row r="634" spans="1:7" x14ac:dyDescent="0.25">
      <c r="A634" s="98">
        <v>3233</v>
      </c>
      <c r="B634" s="82" t="s">
        <v>118</v>
      </c>
      <c r="C634" s="79">
        <v>0</v>
      </c>
      <c r="D634" s="79">
        <v>0</v>
      </c>
      <c r="E634" s="79">
        <v>0</v>
      </c>
      <c r="F634" s="79">
        <v>0</v>
      </c>
      <c r="G634" s="79">
        <v>0</v>
      </c>
    </row>
    <row r="635" spans="1:7" x14ac:dyDescent="0.25">
      <c r="A635" s="98">
        <v>3234</v>
      </c>
      <c r="B635" s="83" t="s">
        <v>119</v>
      </c>
      <c r="C635" s="79">
        <v>0</v>
      </c>
      <c r="D635" s="79">
        <v>0</v>
      </c>
      <c r="E635" s="79">
        <v>0</v>
      </c>
      <c r="F635" s="79">
        <v>0</v>
      </c>
      <c r="G635" s="79">
        <v>0</v>
      </c>
    </row>
    <row r="636" spans="1:7" x14ac:dyDescent="0.25">
      <c r="A636" s="98">
        <v>3235</v>
      </c>
      <c r="B636" s="83" t="s">
        <v>120</v>
      </c>
      <c r="C636" s="79">
        <v>0</v>
      </c>
      <c r="D636" s="79">
        <v>0</v>
      </c>
      <c r="E636" s="79">
        <v>0</v>
      </c>
      <c r="F636" s="79">
        <v>0</v>
      </c>
      <c r="G636" s="79">
        <v>0</v>
      </c>
    </row>
    <row r="637" spans="1:7" x14ac:dyDescent="0.25">
      <c r="A637" s="98">
        <v>3236</v>
      </c>
      <c r="B637" s="83" t="s">
        <v>121</v>
      </c>
      <c r="C637" s="79">
        <v>0</v>
      </c>
      <c r="D637" s="79">
        <v>0</v>
      </c>
      <c r="E637" s="79">
        <v>0</v>
      </c>
      <c r="F637" s="79">
        <v>0</v>
      </c>
      <c r="G637" s="79">
        <v>0</v>
      </c>
    </row>
    <row r="638" spans="1:7" x14ac:dyDescent="0.25">
      <c r="A638" s="98">
        <v>3237</v>
      </c>
      <c r="B638" s="83" t="s">
        <v>122</v>
      </c>
      <c r="C638" s="79">
        <v>0</v>
      </c>
      <c r="D638" s="79">
        <v>0</v>
      </c>
      <c r="E638" s="79">
        <v>0</v>
      </c>
      <c r="F638" s="79">
        <v>0</v>
      </c>
      <c r="G638" s="79">
        <v>0</v>
      </c>
    </row>
    <row r="639" spans="1:7" x14ac:dyDescent="0.25">
      <c r="A639" s="98">
        <v>3238</v>
      </c>
      <c r="B639" s="83" t="s">
        <v>123</v>
      </c>
      <c r="C639" s="79">
        <v>0</v>
      </c>
      <c r="D639" s="79">
        <v>0</v>
      </c>
      <c r="E639" s="79">
        <v>0</v>
      </c>
      <c r="F639" s="79">
        <v>0</v>
      </c>
      <c r="G639" s="79">
        <v>0</v>
      </c>
    </row>
    <row r="640" spans="1:7" x14ac:dyDescent="0.25">
      <c r="A640" s="98">
        <v>3239</v>
      </c>
      <c r="B640" s="83" t="s">
        <v>124</v>
      </c>
      <c r="C640" s="79">
        <v>0</v>
      </c>
      <c r="D640" s="79">
        <v>0</v>
      </c>
      <c r="E640" s="79">
        <v>0</v>
      </c>
      <c r="F640" s="79">
        <v>0</v>
      </c>
      <c r="G640" s="79">
        <v>0</v>
      </c>
    </row>
    <row r="641" spans="1:7" ht="26.25" x14ac:dyDescent="0.25">
      <c r="A641" s="93">
        <v>4</v>
      </c>
      <c r="B641" s="94" t="s">
        <v>12</v>
      </c>
      <c r="C641" s="79">
        <v>0</v>
      </c>
      <c r="D641" s="79">
        <v>0</v>
      </c>
      <c r="E641" s="79">
        <v>0</v>
      </c>
      <c r="F641" s="79">
        <v>0</v>
      </c>
      <c r="G641" s="79">
        <v>0</v>
      </c>
    </row>
    <row r="642" spans="1:7" ht="26.25" x14ac:dyDescent="0.25">
      <c r="A642" s="93">
        <v>42</v>
      </c>
      <c r="B642" s="94" t="s">
        <v>29</v>
      </c>
      <c r="C642" s="79">
        <v>0</v>
      </c>
      <c r="D642" s="79">
        <v>0</v>
      </c>
      <c r="E642" s="79">
        <v>0</v>
      </c>
      <c r="F642" s="79">
        <v>0</v>
      </c>
      <c r="G642" s="79">
        <v>0</v>
      </c>
    </row>
    <row r="643" spans="1:7" x14ac:dyDescent="0.25">
      <c r="A643" s="95">
        <v>421</v>
      </c>
      <c r="B643" s="96" t="s">
        <v>141</v>
      </c>
      <c r="C643" s="79">
        <v>0</v>
      </c>
      <c r="D643" s="79">
        <v>0</v>
      </c>
      <c r="E643" s="79">
        <v>0</v>
      </c>
      <c r="F643" s="79">
        <v>0</v>
      </c>
      <c r="G643" s="79">
        <v>0</v>
      </c>
    </row>
    <row r="644" spans="1:7" x14ac:dyDescent="0.25">
      <c r="A644" s="98">
        <v>4212</v>
      </c>
      <c r="B644" s="85" t="s">
        <v>142</v>
      </c>
      <c r="C644" s="79">
        <v>0</v>
      </c>
      <c r="D644" s="79">
        <v>0</v>
      </c>
      <c r="E644" s="79">
        <v>0</v>
      </c>
      <c r="F644" s="79">
        <v>0</v>
      </c>
      <c r="G644" s="79">
        <v>0</v>
      </c>
    </row>
    <row r="645" spans="1:7" x14ac:dyDescent="0.25">
      <c r="A645" s="95">
        <v>422</v>
      </c>
      <c r="B645" s="96" t="s">
        <v>143</v>
      </c>
      <c r="C645" s="79">
        <v>0</v>
      </c>
      <c r="D645" s="79">
        <v>0</v>
      </c>
      <c r="E645" s="79">
        <v>0</v>
      </c>
      <c r="F645" s="79">
        <v>0</v>
      </c>
      <c r="G645" s="79">
        <v>0</v>
      </c>
    </row>
    <row r="646" spans="1:7" x14ac:dyDescent="0.25">
      <c r="A646" s="98">
        <v>4221</v>
      </c>
      <c r="B646" s="85" t="s">
        <v>144</v>
      </c>
      <c r="C646" s="79">
        <v>0</v>
      </c>
      <c r="D646" s="79">
        <v>0</v>
      </c>
      <c r="E646" s="79">
        <v>0</v>
      </c>
      <c r="F646" s="79">
        <v>0</v>
      </c>
      <c r="G646" s="79">
        <v>0</v>
      </c>
    </row>
    <row r="647" spans="1:7" x14ac:dyDescent="0.25">
      <c r="A647" s="98">
        <v>4226</v>
      </c>
      <c r="B647" s="85" t="s">
        <v>145</v>
      </c>
      <c r="C647" s="79">
        <v>0</v>
      </c>
      <c r="D647" s="79">
        <v>0</v>
      </c>
      <c r="E647" s="79">
        <v>0</v>
      </c>
      <c r="F647" s="79">
        <v>0</v>
      </c>
      <c r="G647" s="79">
        <v>0</v>
      </c>
    </row>
    <row r="648" spans="1:7" x14ac:dyDescent="0.25">
      <c r="A648" s="98">
        <v>4227</v>
      </c>
      <c r="B648" s="83" t="s">
        <v>95</v>
      </c>
      <c r="C648" s="79">
        <v>0</v>
      </c>
      <c r="D648" s="79">
        <v>0</v>
      </c>
      <c r="E648" s="79">
        <v>0</v>
      </c>
      <c r="F648" s="79">
        <v>0</v>
      </c>
      <c r="G648" s="79">
        <v>0</v>
      </c>
    </row>
    <row r="649" spans="1:7" ht="26.25" x14ac:dyDescent="0.25">
      <c r="A649" s="95">
        <v>424</v>
      </c>
      <c r="B649" s="96" t="s">
        <v>160</v>
      </c>
      <c r="C649" s="79">
        <v>0</v>
      </c>
      <c r="D649" s="79">
        <v>0</v>
      </c>
      <c r="E649" s="79">
        <v>0</v>
      </c>
      <c r="F649" s="79">
        <v>0</v>
      </c>
      <c r="G649" s="79">
        <v>0</v>
      </c>
    </row>
    <row r="650" spans="1:7" x14ac:dyDescent="0.25">
      <c r="A650" s="98">
        <v>4241</v>
      </c>
      <c r="B650" s="83" t="s">
        <v>147</v>
      </c>
      <c r="C650" s="79">
        <v>0</v>
      </c>
      <c r="D650" s="79">
        <v>0</v>
      </c>
      <c r="E650" s="79">
        <v>0</v>
      </c>
      <c r="F650" s="79">
        <v>0</v>
      </c>
      <c r="G650" s="79">
        <v>0</v>
      </c>
    </row>
    <row r="651" spans="1:7" ht="26.25" x14ac:dyDescent="0.25">
      <c r="A651" s="99" t="s">
        <v>175</v>
      </c>
      <c r="B651" s="100" t="s">
        <v>161</v>
      </c>
      <c r="C651" s="79">
        <f>C652</f>
        <v>3185.35</v>
      </c>
      <c r="D651" s="79">
        <v>0</v>
      </c>
      <c r="E651" s="153">
        <v>46600</v>
      </c>
      <c r="F651" s="153">
        <v>46600</v>
      </c>
      <c r="G651" s="153">
        <v>46600</v>
      </c>
    </row>
    <row r="652" spans="1:7" x14ac:dyDescent="0.25">
      <c r="A652" s="101"/>
      <c r="B652" s="154" t="s">
        <v>158</v>
      </c>
      <c r="C652" s="79">
        <f>C653+C672</f>
        <v>3185.35</v>
      </c>
      <c r="D652" s="79">
        <v>0</v>
      </c>
      <c r="E652" s="79">
        <v>46600</v>
      </c>
      <c r="F652" s="79">
        <v>46600</v>
      </c>
      <c r="G652" s="79">
        <v>46600</v>
      </c>
    </row>
    <row r="653" spans="1:7" x14ac:dyDescent="0.25">
      <c r="A653" s="93">
        <v>3</v>
      </c>
      <c r="B653" s="94" t="s">
        <v>10</v>
      </c>
      <c r="C653" s="79">
        <f>C654</f>
        <v>530.89</v>
      </c>
      <c r="D653" s="79">
        <v>0</v>
      </c>
      <c r="E653" s="79">
        <v>33300</v>
      </c>
      <c r="F653" s="79">
        <v>33300</v>
      </c>
      <c r="G653" s="79">
        <v>33300</v>
      </c>
    </row>
    <row r="654" spans="1:7" x14ac:dyDescent="0.25">
      <c r="A654" s="93">
        <v>32</v>
      </c>
      <c r="B654" s="94" t="s">
        <v>21</v>
      </c>
      <c r="C654" s="79">
        <f>C664</f>
        <v>530.89</v>
      </c>
      <c r="D654" s="79">
        <v>0</v>
      </c>
      <c r="E654" s="79">
        <v>33300</v>
      </c>
      <c r="F654" s="79">
        <v>33300</v>
      </c>
      <c r="G654" s="79">
        <v>33300</v>
      </c>
    </row>
    <row r="655" spans="1:7" x14ac:dyDescent="0.25">
      <c r="A655" s="95">
        <v>322</v>
      </c>
      <c r="B655" s="96" t="s">
        <v>108</v>
      </c>
      <c r="C655" s="79">
        <v>0</v>
      </c>
      <c r="D655" s="79">
        <v>0</v>
      </c>
      <c r="E655" s="79">
        <v>0</v>
      </c>
      <c r="F655" s="79">
        <v>0</v>
      </c>
      <c r="G655" s="79">
        <v>0</v>
      </c>
    </row>
    <row r="656" spans="1:7" x14ac:dyDescent="0.25">
      <c r="A656" s="98">
        <v>3221</v>
      </c>
      <c r="B656" s="82" t="s">
        <v>109</v>
      </c>
      <c r="C656" s="79">
        <v>0</v>
      </c>
      <c r="D656" s="79">
        <v>0</v>
      </c>
      <c r="E656" s="79">
        <v>0</v>
      </c>
      <c r="F656" s="79">
        <v>0</v>
      </c>
      <c r="G656" s="79">
        <v>0</v>
      </c>
    </row>
    <row r="657" spans="1:7" x14ac:dyDescent="0.25">
      <c r="A657" s="98">
        <v>3222</v>
      </c>
      <c r="B657" s="82" t="s">
        <v>110</v>
      </c>
      <c r="C657" s="79">
        <v>0</v>
      </c>
      <c r="D657" s="79">
        <v>0</v>
      </c>
      <c r="E657" s="79">
        <v>0</v>
      </c>
      <c r="F657" s="79">
        <v>0</v>
      </c>
      <c r="G657" s="79">
        <v>0</v>
      </c>
    </row>
    <row r="658" spans="1:7" x14ac:dyDescent="0.25">
      <c r="A658" s="98">
        <v>3223</v>
      </c>
      <c r="B658" s="82" t="s">
        <v>111</v>
      </c>
      <c r="C658" s="79">
        <v>0</v>
      </c>
      <c r="D658" s="79">
        <v>0</v>
      </c>
      <c r="E658" s="79">
        <v>0</v>
      </c>
      <c r="F658" s="79">
        <v>0</v>
      </c>
      <c r="G658" s="79">
        <v>0</v>
      </c>
    </row>
    <row r="659" spans="1:7" x14ac:dyDescent="0.25">
      <c r="A659" s="98">
        <v>3224</v>
      </c>
      <c r="B659" s="82" t="s">
        <v>112</v>
      </c>
      <c r="C659" s="79">
        <v>0</v>
      </c>
      <c r="D659" s="79">
        <v>0</v>
      </c>
      <c r="E659" s="79">
        <v>0</v>
      </c>
      <c r="F659" s="79">
        <v>0</v>
      </c>
      <c r="G659" s="79">
        <v>0</v>
      </c>
    </row>
    <row r="660" spans="1:7" x14ac:dyDescent="0.25">
      <c r="A660" s="98">
        <v>3225</v>
      </c>
      <c r="B660" s="82" t="s">
        <v>113</v>
      </c>
      <c r="C660" s="79">
        <v>0</v>
      </c>
      <c r="D660" s="79">
        <v>0</v>
      </c>
      <c r="E660" s="79">
        <v>0</v>
      </c>
      <c r="F660" s="79">
        <v>0</v>
      </c>
      <c r="G660" s="79">
        <v>0</v>
      </c>
    </row>
    <row r="661" spans="1:7" x14ac:dyDescent="0.25">
      <c r="A661" s="98">
        <v>3227</v>
      </c>
      <c r="B661" s="82" t="s">
        <v>114</v>
      </c>
      <c r="C661" s="79">
        <v>0</v>
      </c>
      <c r="D661" s="79">
        <v>0</v>
      </c>
      <c r="E661" s="79">
        <v>0</v>
      </c>
      <c r="F661" s="79">
        <v>0</v>
      </c>
      <c r="G661" s="79">
        <v>0</v>
      </c>
    </row>
    <row r="662" spans="1:7" x14ac:dyDescent="0.25">
      <c r="A662" s="95">
        <v>323</v>
      </c>
      <c r="B662" s="96" t="s">
        <v>115</v>
      </c>
      <c r="C662" s="79">
        <f>C664</f>
        <v>530.89</v>
      </c>
      <c r="D662" s="79">
        <v>0</v>
      </c>
      <c r="E662" s="79">
        <v>33300</v>
      </c>
      <c r="F662" s="79">
        <v>33300</v>
      </c>
      <c r="G662" s="79">
        <v>33300</v>
      </c>
    </row>
    <row r="663" spans="1:7" x14ac:dyDescent="0.25">
      <c r="A663" s="98">
        <v>3231</v>
      </c>
      <c r="B663" s="82" t="s">
        <v>116</v>
      </c>
      <c r="C663" s="79">
        <v>0</v>
      </c>
      <c r="D663" s="79">
        <v>0</v>
      </c>
      <c r="E663" s="79">
        <v>0</v>
      </c>
      <c r="F663" s="79">
        <v>0</v>
      </c>
      <c r="G663" s="79">
        <v>0</v>
      </c>
    </row>
    <row r="664" spans="1:7" x14ac:dyDescent="0.25">
      <c r="A664" s="98">
        <v>3232</v>
      </c>
      <c r="B664" s="82" t="s">
        <v>117</v>
      </c>
      <c r="C664" s="79">
        <v>530.89</v>
      </c>
      <c r="D664" s="79">
        <v>0</v>
      </c>
      <c r="E664" s="79">
        <v>33300</v>
      </c>
      <c r="F664" s="79">
        <v>33300</v>
      </c>
      <c r="G664" s="79">
        <v>33300</v>
      </c>
    </row>
    <row r="665" spans="1:7" x14ac:dyDescent="0.25">
      <c r="A665" s="98">
        <v>3233</v>
      </c>
      <c r="B665" s="82" t="s">
        <v>118</v>
      </c>
      <c r="C665" s="79">
        <v>0</v>
      </c>
      <c r="D665" s="79">
        <v>0</v>
      </c>
      <c r="E665" s="79">
        <v>0</v>
      </c>
      <c r="F665" s="79">
        <v>0</v>
      </c>
      <c r="G665" s="79">
        <v>0</v>
      </c>
    </row>
    <row r="666" spans="1:7" x14ac:dyDescent="0.25">
      <c r="A666" s="98">
        <v>3234</v>
      </c>
      <c r="B666" s="83" t="s">
        <v>119</v>
      </c>
      <c r="C666" s="79">
        <v>0</v>
      </c>
      <c r="D666" s="79">
        <v>0</v>
      </c>
      <c r="E666" s="79">
        <v>0</v>
      </c>
      <c r="F666" s="79">
        <v>0</v>
      </c>
      <c r="G666" s="79">
        <v>0</v>
      </c>
    </row>
    <row r="667" spans="1:7" x14ac:dyDescent="0.25">
      <c r="A667" s="98">
        <v>3235</v>
      </c>
      <c r="B667" s="83" t="s">
        <v>120</v>
      </c>
      <c r="C667" s="79">
        <v>0</v>
      </c>
      <c r="D667" s="79">
        <v>0</v>
      </c>
      <c r="E667" s="79">
        <v>0</v>
      </c>
      <c r="F667" s="79">
        <v>0</v>
      </c>
      <c r="G667" s="79">
        <v>0</v>
      </c>
    </row>
    <row r="668" spans="1:7" x14ac:dyDescent="0.25">
      <c r="A668" s="98">
        <v>3236</v>
      </c>
      <c r="B668" s="83" t="s">
        <v>121</v>
      </c>
      <c r="C668" s="79">
        <v>0</v>
      </c>
      <c r="D668" s="79">
        <v>0</v>
      </c>
      <c r="E668" s="79">
        <v>0</v>
      </c>
      <c r="F668" s="79">
        <v>0</v>
      </c>
      <c r="G668" s="79">
        <v>0</v>
      </c>
    </row>
    <row r="669" spans="1:7" x14ac:dyDescent="0.25">
      <c r="A669" s="98">
        <v>3237</v>
      </c>
      <c r="B669" s="83" t="s">
        <v>122</v>
      </c>
      <c r="C669" s="79">
        <v>0</v>
      </c>
      <c r="D669" s="79">
        <v>0</v>
      </c>
      <c r="E669" s="79">
        <v>0</v>
      </c>
      <c r="F669" s="79">
        <v>0</v>
      </c>
      <c r="G669" s="79">
        <v>0</v>
      </c>
    </row>
    <row r="670" spans="1:7" x14ac:dyDescent="0.25">
      <c r="A670" s="98">
        <v>3238</v>
      </c>
      <c r="B670" s="83" t="s">
        <v>123</v>
      </c>
      <c r="C670" s="79">
        <v>0</v>
      </c>
      <c r="D670" s="79">
        <v>0</v>
      </c>
      <c r="E670" s="79">
        <v>0</v>
      </c>
      <c r="F670" s="79">
        <v>0</v>
      </c>
      <c r="G670" s="79">
        <v>0</v>
      </c>
    </row>
    <row r="671" spans="1:7" x14ac:dyDescent="0.25">
      <c r="A671" s="98">
        <v>3239</v>
      </c>
      <c r="B671" s="83" t="s">
        <v>124</v>
      </c>
      <c r="C671" s="79">
        <v>0</v>
      </c>
      <c r="D671" s="79">
        <v>0</v>
      </c>
      <c r="E671" s="79">
        <v>0</v>
      </c>
      <c r="F671" s="79">
        <v>0</v>
      </c>
      <c r="G671" s="79">
        <v>0</v>
      </c>
    </row>
    <row r="672" spans="1:7" ht="26.25" x14ac:dyDescent="0.25">
      <c r="A672" s="93">
        <v>4</v>
      </c>
      <c r="B672" s="94" t="s">
        <v>12</v>
      </c>
      <c r="C672" s="79">
        <v>2654.46</v>
      </c>
      <c r="D672" s="79">
        <v>0</v>
      </c>
      <c r="E672" s="79">
        <v>13300</v>
      </c>
      <c r="F672" s="79">
        <v>13300</v>
      </c>
      <c r="G672" s="79">
        <v>13300</v>
      </c>
    </row>
    <row r="673" spans="1:7" ht="26.25" x14ac:dyDescent="0.25">
      <c r="A673" s="93">
        <v>42</v>
      </c>
      <c r="B673" s="94" t="s">
        <v>29</v>
      </c>
      <c r="C673" s="79">
        <v>0</v>
      </c>
      <c r="D673" s="79">
        <v>0</v>
      </c>
      <c r="E673" s="79">
        <v>13300</v>
      </c>
      <c r="F673" s="79">
        <v>13300</v>
      </c>
      <c r="G673" s="79">
        <v>13300</v>
      </c>
    </row>
    <row r="674" spans="1:7" x14ac:dyDescent="0.25">
      <c r="A674" s="95">
        <v>421</v>
      </c>
      <c r="B674" s="96" t="s">
        <v>141</v>
      </c>
      <c r="C674" s="79">
        <v>0</v>
      </c>
      <c r="D674" s="79">
        <v>0</v>
      </c>
      <c r="E674" s="79">
        <v>0</v>
      </c>
      <c r="F674" s="79">
        <v>0</v>
      </c>
      <c r="G674" s="79">
        <v>0</v>
      </c>
    </row>
    <row r="675" spans="1:7" x14ac:dyDescent="0.25">
      <c r="A675" s="98">
        <v>4212</v>
      </c>
      <c r="B675" s="85" t="s">
        <v>142</v>
      </c>
      <c r="C675" s="79">
        <v>0</v>
      </c>
      <c r="D675" s="79">
        <v>0</v>
      </c>
      <c r="E675" s="79">
        <v>0</v>
      </c>
      <c r="F675" s="79">
        <v>0</v>
      </c>
      <c r="G675" s="79">
        <v>0</v>
      </c>
    </row>
    <row r="676" spans="1:7" x14ac:dyDescent="0.25">
      <c r="A676" s="95">
        <v>422</v>
      </c>
      <c r="B676" s="96" t="s">
        <v>143</v>
      </c>
      <c r="C676" s="79">
        <v>0</v>
      </c>
      <c r="D676" s="79">
        <v>0</v>
      </c>
      <c r="E676" s="79">
        <v>13300</v>
      </c>
      <c r="F676" s="79">
        <v>13300</v>
      </c>
      <c r="G676" s="79">
        <v>13300</v>
      </c>
    </row>
    <row r="677" spans="1:7" x14ac:dyDescent="0.25">
      <c r="A677" s="98">
        <v>4221</v>
      </c>
      <c r="B677" s="85" t="s">
        <v>144</v>
      </c>
      <c r="C677" s="79">
        <v>0</v>
      </c>
      <c r="D677" s="79">
        <v>0</v>
      </c>
      <c r="E677" s="79">
        <v>0</v>
      </c>
      <c r="F677" s="79">
        <v>0</v>
      </c>
      <c r="G677" s="79">
        <v>0</v>
      </c>
    </row>
    <row r="678" spans="1:7" x14ac:dyDescent="0.25">
      <c r="A678" s="98">
        <v>4226</v>
      </c>
      <c r="B678" s="85" t="s">
        <v>145</v>
      </c>
      <c r="C678" s="79">
        <v>0</v>
      </c>
      <c r="D678" s="79">
        <v>0</v>
      </c>
      <c r="E678" s="79">
        <v>0</v>
      </c>
      <c r="F678" s="79">
        <v>0</v>
      </c>
      <c r="G678" s="79">
        <v>0</v>
      </c>
    </row>
    <row r="679" spans="1:7" x14ac:dyDescent="0.25">
      <c r="A679" s="98">
        <v>4227</v>
      </c>
      <c r="B679" s="83" t="s">
        <v>95</v>
      </c>
      <c r="C679" s="79">
        <v>2654.46</v>
      </c>
      <c r="D679" s="79">
        <v>0</v>
      </c>
      <c r="E679" s="79">
        <v>13300</v>
      </c>
      <c r="F679" s="79">
        <v>13300</v>
      </c>
      <c r="G679" s="79">
        <v>13300</v>
      </c>
    </row>
    <row r="680" spans="1:7" ht="26.25" x14ac:dyDescent="0.25">
      <c r="A680" s="95">
        <v>424</v>
      </c>
      <c r="B680" s="96" t="s">
        <v>160</v>
      </c>
      <c r="C680" s="79">
        <v>0</v>
      </c>
      <c r="D680" s="79">
        <v>0</v>
      </c>
      <c r="E680" s="79">
        <v>0</v>
      </c>
      <c r="F680" s="79">
        <v>0</v>
      </c>
      <c r="G680" s="79">
        <v>0</v>
      </c>
    </row>
    <row r="681" spans="1:7" x14ac:dyDescent="0.25">
      <c r="A681" s="98">
        <v>4241</v>
      </c>
      <c r="B681" s="83" t="s">
        <v>147</v>
      </c>
      <c r="C681" s="79">
        <v>0</v>
      </c>
      <c r="D681" s="79">
        <v>0</v>
      </c>
      <c r="E681" s="79">
        <v>0</v>
      </c>
      <c r="F681" s="79">
        <v>0</v>
      </c>
      <c r="G681" s="79">
        <v>0</v>
      </c>
    </row>
    <row r="682" spans="1:7" x14ac:dyDescent="0.25">
      <c r="A682" s="95"/>
      <c r="B682" s="96"/>
      <c r="C682" s="79">
        <v>0</v>
      </c>
      <c r="D682" s="79">
        <v>0</v>
      </c>
      <c r="E682" s="79">
        <v>0</v>
      </c>
      <c r="F682" s="79">
        <v>0</v>
      </c>
      <c r="G682" s="79">
        <v>0</v>
      </c>
    </row>
    <row r="683" spans="1:7" x14ac:dyDescent="0.25">
      <c r="A683" s="157" t="s">
        <v>197</v>
      </c>
      <c r="B683" s="165" t="s">
        <v>198</v>
      </c>
      <c r="C683" s="96">
        <v>0</v>
      </c>
      <c r="D683" s="58">
        <v>67500</v>
      </c>
      <c r="E683" s="58">
        <v>0</v>
      </c>
      <c r="F683" s="58">
        <v>0</v>
      </c>
      <c r="G683" s="58">
        <v>0</v>
      </c>
    </row>
    <row r="684" spans="1:7" x14ac:dyDescent="0.25">
      <c r="A684" s="158"/>
      <c r="B684" s="166" t="s">
        <v>169</v>
      </c>
      <c r="C684" s="96">
        <v>0</v>
      </c>
      <c r="D684" s="58">
        <v>67500</v>
      </c>
      <c r="E684" s="58">
        <v>0</v>
      </c>
      <c r="F684" s="58">
        <v>0</v>
      </c>
      <c r="G684" s="58">
        <v>0</v>
      </c>
    </row>
    <row r="685" spans="1:7" x14ac:dyDescent="0.25">
      <c r="A685" s="159">
        <v>3</v>
      </c>
      <c r="B685" s="167" t="s">
        <v>10</v>
      </c>
      <c r="C685" s="96">
        <v>0</v>
      </c>
      <c r="D685" s="58">
        <v>0</v>
      </c>
      <c r="E685" s="58">
        <v>0</v>
      </c>
      <c r="F685" s="58">
        <v>0</v>
      </c>
      <c r="G685" s="58">
        <v>0</v>
      </c>
    </row>
    <row r="686" spans="1:7" x14ac:dyDescent="0.25">
      <c r="A686" s="159">
        <v>32</v>
      </c>
      <c r="B686" s="167" t="s">
        <v>21</v>
      </c>
      <c r="C686" s="96">
        <v>0</v>
      </c>
      <c r="D686" s="58">
        <v>0</v>
      </c>
      <c r="E686" s="58">
        <v>0</v>
      </c>
      <c r="F686" s="58">
        <v>0</v>
      </c>
      <c r="G686" s="58">
        <v>0</v>
      </c>
    </row>
    <row r="687" spans="1:7" x14ac:dyDescent="0.25">
      <c r="A687" s="161">
        <v>322</v>
      </c>
      <c r="B687" s="168" t="s">
        <v>108</v>
      </c>
      <c r="C687" s="96">
        <v>0</v>
      </c>
      <c r="D687" s="58">
        <v>0</v>
      </c>
      <c r="E687" s="58">
        <v>0</v>
      </c>
      <c r="F687" s="58">
        <v>0</v>
      </c>
      <c r="G687" s="58">
        <v>0</v>
      </c>
    </row>
    <row r="688" spans="1:7" x14ac:dyDescent="0.25">
      <c r="A688" s="163">
        <v>3221</v>
      </c>
      <c r="B688" s="82" t="s">
        <v>109</v>
      </c>
      <c r="C688" s="96">
        <v>0</v>
      </c>
      <c r="D688" s="58">
        <v>0</v>
      </c>
      <c r="E688" s="58">
        <v>0</v>
      </c>
      <c r="F688" s="58">
        <v>0</v>
      </c>
      <c r="G688" s="58">
        <v>0</v>
      </c>
    </row>
    <row r="689" spans="1:7" x14ac:dyDescent="0.25">
      <c r="A689" s="163">
        <v>3222</v>
      </c>
      <c r="B689" s="82" t="s">
        <v>110</v>
      </c>
      <c r="C689" s="96">
        <v>0</v>
      </c>
      <c r="D689" s="58">
        <v>0</v>
      </c>
      <c r="E689" s="58">
        <v>0</v>
      </c>
      <c r="F689" s="58">
        <v>0</v>
      </c>
      <c r="G689" s="58">
        <v>0</v>
      </c>
    </row>
    <row r="690" spans="1:7" x14ac:dyDescent="0.25">
      <c r="A690" s="163">
        <v>3223</v>
      </c>
      <c r="B690" s="82" t="s">
        <v>111</v>
      </c>
      <c r="C690" s="96">
        <v>0</v>
      </c>
      <c r="D690" s="58">
        <v>0</v>
      </c>
      <c r="E690" s="58">
        <v>0</v>
      </c>
      <c r="F690" s="58">
        <v>0</v>
      </c>
      <c r="G690" s="58">
        <v>0</v>
      </c>
    </row>
    <row r="691" spans="1:7" x14ac:dyDescent="0.25">
      <c r="A691" s="163">
        <v>3224</v>
      </c>
      <c r="B691" s="82" t="s">
        <v>112</v>
      </c>
      <c r="C691" s="96">
        <v>0</v>
      </c>
      <c r="D691" s="58">
        <v>0</v>
      </c>
      <c r="E691" s="58">
        <v>0</v>
      </c>
      <c r="F691" s="58">
        <v>0</v>
      </c>
      <c r="G691" s="58">
        <v>0</v>
      </c>
    </row>
    <row r="692" spans="1:7" x14ac:dyDescent="0.25">
      <c r="A692" s="163">
        <v>3225</v>
      </c>
      <c r="B692" s="82" t="s">
        <v>113</v>
      </c>
      <c r="C692" s="96">
        <v>0</v>
      </c>
      <c r="D692" s="58">
        <v>0</v>
      </c>
      <c r="E692" s="58">
        <v>0</v>
      </c>
      <c r="F692" s="58">
        <v>0</v>
      </c>
      <c r="G692" s="58">
        <v>0</v>
      </c>
    </row>
    <row r="693" spans="1:7" x14ac:dyDescent="0.25">
      <c r="A693" s="163">
        <v>3227</v>
      </c>
      <c r="B693" s="82" t="s">
        <v>114</v>
      </c>
      <c r="C693" s="96">
        <v>0</v>
      </c>
      <c r="D693" s="58">
        <v>0</v>
      </c>
      <c r="E693" s="58">
        <v>0</v>
      </c>
      <c r="F693" s="58">
        <v>0</v>
      </c>
      <c r="G693" s="58">
        <v>0</v>
      </c>
    </row>
    <row r="694" spans="1:7" x14ac:dyDescent="0.25">
      <c r="A694" s="161">
        <v>323</v>
      </c>
      <c r="B694" s="162" t="s">
        <v>115</v>
      </c>
      <c r="C694" s="96">
        <v>0</v>
      </c>
      <c r="D694" s="58">
        <v>0</v>
      </c>
      <c r="E694" s="58">
        <v>0</v>
      </c>
      <c r="F694" s="58">
        <v>0</v>
      </c>
      <c r="G694" s="58">
        <v>0</v>
      </c>
    </row>
    <row r="695" spans="1:7" ht="15.75" customHeight="1" x14ac:dyDescent="0.25">
      <c r="A695" s="163">
        <v>3231</v>
      </c>
      <c r="B695" s="82" t="s">
        <v>116</v>
      </c>
      <c r="C695" s="96">
        <v>0</v>
      </c>
      <c r="D695" s="58">
        <v>0</v>
      </c>
      <c r="E695" s="58">
        <v>0</v>
      </c>
      <c r="F695" s="58">
        <v>0</v>
      </c>
      <c r="G695" s="58">
        <v>0</v>
      </c>
    </row>
    <row r="696" spans="1:7" x14ac:dyDescent="0.25">
      <c r="A696" s="163">
        <v>3232</v>
      </c>
      <c r="B696" s="82" t="s">
        <v>117</v>
      </c>
      <c r="C696" s="96">
        <v>0</v>
      </c>
      <c r="D696" s="58">
        <v>0</v>
      </c>
      <c r="E696" s="58">
        <v>0</v>
      </c>
      <c r="F696" s="58">
        <v>0</v>
      </c>
      <c r="G696" s="58">
        <v>0</v>
      </c>
    </row>
    <row r="697" spans="1:7" x14ac:dyDescent="0.25">
      <c r="A697" s="163">
        <v>3233</v>
      </c>
      <c r="B697" s="82" t="s">
        <v>118</v>
      </c>
      <c r="C697" s="96">
        <v>0</v>
      </c>
      <c r="D697" s="58">
        <v>0</v>
      </c>
      <c r="E697" s="58">
        <v>0</v>
      </c>
      <c r="F697" s="58">
        <v>0</v>
      </c>
      <c r="G697" s="58">
        <v>0</v>
      </c>
    </row>
    <row r="698" spans="1:7" x14ac:dyDescent="0.25">
      <c r="A698" s="163">
        <v>3234</v>
      </c>
      <c r="B698" s="83" t="s">
        <v>119</v>
      </c>
      <c r="C698" s="96">
        <v>0</v>
      </c>
      <c r="D698" s="58">
        <v>0</v>
      </c>
      <c r="E698" s="58">
        <v>0</v>
      </c>
      <c r="F698" s="58">
        <v>0</v>
      </c>
      <c r="G698" s="58">
        <v>0</v>
      </c>
    </row>
    <row r="699" spans="1:7" x14ac:dyDescent="0.25">
      <c r="A699" s="163">
        <v>3235</v>
      </c>
      <c r="B699" s="83" t="s">
        <v>120</v>
      </c>
      <c r="C699" s="96">
        <v>0</v>
      </c>
      <c r="D699" s="58">
        <v>0</v>
      </c>
      <c r="E699" s="58">
        <v>0</v>
      </c>
      <c r="F699" s="58">
        <v>0</v>
      </c>
      <c r="G699" s="58">
        <v>0</v>
      </c>
    </row>
    <row r="700" spans="1:7" x14ac:dyDescent="0.25">
      <c r="A700" s="163">
        <v>3236</v>
      </c>
      <c r="B700" s="83" t="s">
        <v>121</v>
      </c>
      <c r="C700" s="96">
        <v>0</v>
      </c>
      <c r="D700" s="58">
        <v>0</v>
      </c>
      <c r="E700" s="58">
        <v>0</v>
      </c>
      <c r="F700" s="58">
        <v>0</v>
      </c>
      <c r="G700" s="58">
        <v>0</v>
      </c>
    </row>
    <row r="701" spans="1:7" x14ac:dyDescent="0.25">
      <c r="A701" s="163">
        <v>3237</v>
      </c>
      <c r="B701" s="83" t="s">
        <v>122</v>
      </c>
      <c r="C701" s="96">
        <v>0</v>
      </c>
      <c r="D701" s="58">
        <v>0</v>
      </c>
      <c r="E701" s="58">
        <v>0</v>
      </c>
      <c r="F701" s="58">
        <v>0</v>
      </c>
      <c r="G701" s="58">
        <v>0</v>
      </c>
    </row>
    <row r="702" spans="1:7" x14ac:dyDescent="0.25">
      <c r="A702" s="163">
        <v>3238</v>
      </c>
      <c r="B702" s="83" t="s">
        <v>123</v>
      </c>
      <c r="C702" s="96">
        <v>0</v>
      </c>
      <c r="D702" s="58">
        <v>0</v>
      </c>
      <c r="E702" s="58">
        <v>0</v>
      </c>
      <c r="F702" s="58">
        <v>0</v>
      </c>
      <c r="G702" s="58">
        <v>0</v>
      </c>
    </row>
    <row r="703" spans="1:7" x14ac:dyDescent="0.25">
      <c r="A703" s="163">
        <v>3239</v>
      </c>
      <c r="B703" s="83" t="s">
        <v>124</v>
      </c>
      <c r="C703" s="96">
        <v>0</v>
      </c>
      <c r="D703" s="58">
        <v>0</v>
      </c>
      <c r="E703" s="58">
        <v>0</v>
      </c>
      <c r="F703" s="58">
        <v>0</v>
      </c>
      <c r="G703" s="58">
        <v>0</v>
      </c>
    </row>
    <row r="704" spans="1:7" ht="26.25" x14ac:dyDescent="0.25">
      <c r="A704" s="159">
        <v>4</v>
      </c>
      <c r="B704" s="160" t="s">
        <v>12</v>
      </c>
      <c r="C704" s="96">
        <v>0</v>
      </c>
      <c r="D704" s="58">
        <v>67500</v>
      </c>
      <c r="E704" s="58">
        <v>0</v>
      </c>
      <c r="F704" s="58">
        <v>0</v>
      </c>
      <c r="G704" s="58">
        <v>0</v>
      </c>
    </row>
    <row r="705" spans="1:8" ht="26.25" x14ac:dyDescent="0.25">
      <c r="A705" s="159">
        <v>42</v>
      </c>
      <c r="B705" s="160" t="s">
        <v>29</v>
      </c>
      <c r="C705" s="96">
        <v>0</v>
      </c>
      <c r="D705" s="58">
        <v>0</v>
      </c>
      <c r="E705" s="58">
        <v>0</v>
      </c>
      <c r="F705" s="58">
        <v>0</v>
      </c>
      <c r="G705" s="58">
        <v>0</v>
      </c>
    </row>
    <row r="706" spans="1:8" x14ac:dyDescent="0.25">
      <c r="A706" s="161">
        <v>421</v>
      </c>
      <c r="B706" s="162" t="s">
        <v>141</v>
      </c>
      <c r="C706" s="96">
        <v>0</v>
      </c>
      <c r="D706" s="58">
        <v>0</v>
      </c>
      <c r="E706" s="58">
        <v>0</v>
      </c>
      <c r="F706" s="58">
        <v>0</v>
      </c>
      <c r="G706" s="58">
        <v>0</v>
      </c>
    </row>
    <row r="707" spans="1:8" x14ac:dyDescent="0.25">
      <c r="A707" s="163">
        <v>4212</v>
      </c>
      <c r="B707" s="85" t="s">
        <v>142</v>
      </c>
      <c r="C707" s="96">
        <v>0</v>
      </c>
      <c r="D707" s="58">
        <v>0</v>
      </c>
      <c r="E707" s="58">
        <v>0</v>
      </c>
      <c r="F707" s="58">
        <v>0</v>
      </c>
      <c r="G707" s="58">
        <v>0</v>
      </c>
    </row>
    <row r="708" spans="1:8" x14ac:dyDescent="0.25">
      <c r="A708" s="161">
        <v>422</v>
      </c>
      <c r="B708" s="162" t="s">
        <v>143</v>
      </c>
      <c r="C708" s="96">
        <v>0</v>
      </c>
      <c r="D708" s="58">
        <v>0</v>
      </c>
      <c r="E708" s="58">
        <v>0</v>
      </c>
      <c r="F708" s="58">
        <v>0</v>
      </c>
      <c r="G708" s="58">
        <v>0</v>
      </c>
    </row>
    <row r="709" spans="1:8" x14ac:dyDescent="0.25">
      <c r="A709" s="163">
        <v>4221</v>
      </c>
      <c r="B709" s="85" t="s">
        <v>144</v>
      </c>
      <c r="C709" s="96">
        <v>0</v>
      </c>
      <c r="D709" s="58">
        <v>0</v>
      </c>
      <c r="E709" s="58">
        <v>0</v>
      </c>
      <c r="F709" s="58">
        <v>0</v>
      </c>
      <c r="G709" s="58">
        <v>0</v>
      </c>
    </row>
    <row r="710" spans="1:8" x14ac:dyDescent="0.25">
      <c r="A710" s="163">
        <v>4226</v>
      </c>
      <c r="B710" s="85" t="s">
        <v>145</v>
      </c>
      <c r="C710" s="96">
        <v>0</v>
      </c>
      <c r="D710" s="58">
        <v>0</v>
      </c>
      <c r="E710" s="58">
        <v>0</v>
      </c>
      <c r="F710" s="58">
        <v>0</v>
      </c>
      <c r="G710" s="58">
        <v>0</v>
      </c>
    </row>
    <row r="711" spans="1:8" x14ac:dyDescent="0.25">
      <c r="A711" s="163">
        <v>4227</v>
      </c>
      <c r="B711" s="83" t="s">
        <v>95</v>
      </c>
      <c r="C711" s="96">
        <v>0</v>
      </c>
      <c r="D711" s="58">
        <v>0</v>
      </c>
      <c r="E711" s="58">
        <v>0</v>
      </c>
      <c r="F711" s="58">
        <v>0</v>
      </c>
      <c r="G711" s="58">
        <v>0</v>
      </c>
    </row>
    <row r="712" spans="1:8" ht="26.25" x14ac:dyDescent="0.25">
      <c r="A712" s="161">
        <v>424</v>
      </c>
      <c r="B712" s="162" t="s">
        <v>160</v>
      </c>
      <c r="C712" s="96">
        <v>0</v>
      </c>
      <c r="D712" s="58">
        <v>0</v>
      </c>
      <c r="E712" s="58">
        <v>0</v>
      </c>
      <c r="F712" s="58">
        <v>0</v>
      </c>
      <c r="G712" s="58">
        <v>0</v>
      </c>
    </row>
    <row r="713" spans="1:8" x14ac:dyDescent="0.25">
      <c r="A713" s="163">
        <v>4241</v>
      </c>
      <c r="B713" s="83" t="s">
        <v>147</v>
      </c>
      <c r="C713" s="96">
        <v>0</v>
      </c>
      <c r="D713" s="58">
        <v>0</v>
      </c>
      <c r="E713" s="58">
        <v>0</v>
      </c>
      <c r="F713" s="58">
        <v>0</v>
      </c>
      <c r="G713" s="58">
        <v>0</v>
      </c>
    </row>
    <row r="714" spans="1:8" ht="27.75" customHeight="1" x14ac:dyDescent="0.25">
      <c r="A714" s="163">
        <v>45</v>
      </c>
      <c r="B714" s="83" t="s">
        <v>148</v>
      </c>
      <c r="C714" s="96">
        <v>0</v>
      </c>
      <c r="D714" s="58">
        <v>67500</v>
      </c>
      <c r="E714" s="58">
        <v>0</v>
      </c>
      <c r="F714" s="58">
        <v>0</v>
      </c>
      <c r="G714" s="58">
        <v>0</v>
      </c>
      <c r="H714" s="164"/>
    </row>
    <row r="715" spans="1:8" x14ac:dyDescent="0.25">
      <c r="A715" s="163">
        <v>451</v>
      </c>
      <c r="B715" s="83" t="s">
        <v>149</v>
      </c>
      <c r="C715" s="96">
        <v>0</v>
      </c>
      <c r="D715" s="58">
        <v>67500</v>
      </c>
      <c r="E715" s="58">
        <v>0</v>
      </c>
      <c r="F715" s="58">
        <v>0</v>
      </c>
      <c r="G715" s="58">
        <v>0</v>
      </c>
      <c r="H715" s="164"/>
    </row>
    <row r="716" spans="1:8" x14ac:dyDescent="0.25">
      <c r="A716" s="163">
        <v>4511</v>
      </c>
      <c r="B716" s="83" t="s">
        <v>149</v>
      </c>
      <c r="C716" s="96">
        <v>0</v>
      </c>
      <c r="D716" s="58">
        <v>67500</v>
      </c>
      <c r="E716" s="58">
        <v>0</v>
      </c>
      <c r="F716" s="58">
        <v>0</v>
      </c>
      <c r="G716" s="58">
        <v>0</v>
      </c>
      <c r="H716" s="164"/>
    </row>
    <row r="717" spans="1:8" x14ac:dyDescent="0.25">
      <c r="A717" s="163">
        <v>454</v>
      </c>
      <c r="B717" s="83" t="s">
        <v>150</v>
      </c>
      <c r="C717" s="96">
        <v>0</v>
      </c>
      <c r="D717" s="58">
        <v>0</v>
      </c>
      <c r="E717" s="58">
        <v>0</v>
      </c>
      <c r="F717" s="58">
        <v>0</v>
      </c>
      <c r="G717" s="58">
        <v>0</v>
      </c>
      <c r="H717" s="164"/>
    </row>
    <row r="718" spans="1:8" x14ac:dyDescent="0.25">
      <c r="A718" s="163">
        <v>4541</v>
      </c>
      <c r="B718" s="83" t="s">
        <v>150</v>
      </c>
      <c r="C718" s="96">
        <v>0</v>
      </c>
      <c r="D718" s="58">
        <v>0</v>
      </c>
      <c r="E718" s="58">
        <v>0</v>
      </c>
      <c r="F718" s="58">
        <v>0</v>
      </c>
      <c r="G718" s="58">
        <v>0</v>
      </c>
      <c r="H718" s="164"/>
    </row>
  </sheetData>
  <mergeCells count="2">
    <mergeCell ref="A1:G1"/>
    <mergeCell ref="A3:G3"/>
  </mergeCells>
  <pageMargins left="0.7" right="0.7" top="0.75" bottom="0.75" header="0.3" footer="0.3"/>
  <pageSetup paperSize="9" scale="72" fitToHeight="0" orientation="landscape" r:id="rId1"/>
  <rowBreaks count="16" manualBreakCount="16">
    <brk id="41" max="16383" man="1"/>
    <brk id="83" max="16383" man="1"/>
    <brk id="115" max="16383" man="1"/>
    <brk id="159" max="6" man="1"/>
    <brk id="199" max="16383" man="1"/>
    <brk id="223" max="16383" man="1"/>
    <brk id="281" max="16383" man="1"/>
    <brk id="340" max="16383" man="1"/>
    <brk id="398" max="16383" man="1"/>
    <brk id="456" max="16383" man="1"/>
    <brk id="515" max="16383" man="1"/>
    <brk id="558" max="16383" man="1"/>
    <brk id="566" max="16383" man="1"/>
    <brk id="609" max="16383" man="1"/>
    <brk id="650" max="16383" man="1"/>
    <brk id="68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6"/>
  <sheetViews>
    <sheetView workbookViewId="0">
      <selection activeCell="A10" sqref="A10"/>
    </sheetView>
  </sheetViews>
  <sheetFormatPr defaultRowHeight="15" x14ac:dyDescent="0.25"/>
  <cols>
    <col min="1" max="1" width="10.7109375" style="171" customWidth="1"/>
    <col min="2" max="2" width="9.42578125" style="171" customWidth="1"/>
    <col min="3" max="3" width="49.5703125" style="172" customWidth="1"/>
    <col min="4" max="5" width="13.140625" style="171" customWidth="1"/>
    <col min="6" max="6" width="13.42578125" style="171" customWidth="1"/>
    <col min="7" max="16384" width="9.140625" style="171"/>
  </cols>
  <sheetData>
    <row r="1" spans="1:6" ht="12" customHeight="1" x14ac:dyDescent="0.25">
      <c r="A1" s="169" t="s">
        <v>199</v>
      </c>
      <c r="B1" s="170"/>
      <c r="C1" s="171"/>
      <c r="D1" s="172" t="s">
        <v>200</v>
      </c>
      <c r="E1" s="172"/>
    </row>
    <row r="2" spans="1:6" ht="10.5" customHeight="1" x14ac:dyDescent="0.25">
      <c r="A2" s="169" t="s">
        <v>201</v>
      </c>
      <c r="B2" s="170"/>
      <c r="C2" s="171"/>
      <c r="D2" s="172" t="s">
        <v>202</v>
      </c>
      <c r="E2" s="172"/>
    </row>
    <row r="3" spans="1:6" ht="10.5" customHeight="1" x14ac:dyDescent="0.25">
      <c r="A3" s="169" t="s">
        <v>203</v>
      </c>
      <c r="B3" s="170"/>
      <c r="C3" s="171"/>
      <c r="D3" s="172" t="s">
        <v>204</v>
      </c>
      <c r="E3" s="172"/>
    </row>
    <row r="4" spans="1:6" ht="11.25" customHeight="1" x14ac:dyDescent="0.25">
      <c r="A4" s="169" t="s">
        <v>205</v>
      </c>
      <c r="B4" s="170"/>
      <c r="C4" s="171"/>
      <c r="D4" s="172" t="s">
        <v>206</v>
      </c>
      <c r="E4" s="172"/>
    </row>
    <row r="5" spans="1:6" ht="9.75" customHeight="1" x14ac:dyDescent="0.25">
      <c r="A5" s="170"/>
      <c r="B5" s="170"/>
      <c r="C5" s="171"/>
      <c r="D5" s="172" t="s">
        <v>207</v>
      </c>
      <c r="E5" s="172"/>
    </row>
    <row r="6" spans="1:6" ht="15.75" customHeight="1" x14ac:dyDescent="0.25">
      <c r="A6" s="173" t="s">
        <v>208</v>
      </c>
      <c r="B6" s="171" t="s">
        <v>209</v>
      </c>
      <c r="C6" s="171"/>
      <c r="D6" s="172" t="s">
        <v>210</v>
      </c>
      <c r="E6" s="172"/>
      <c r="F6" s="172"/>
    </row>
    <row r="7" spans="1:6" ht="15.75" customHeight="1" x14ac:dyDescent="0.25">
      <c r="A7" s="173" t="s">
        <v>211</v>
      </c>
      <c r="B7" s="174" t="s">
        <v>212</v>
      </c>
      <c r="D7" s="175" t="s">
        <v>213</v>
      </c>
      <c r="E7" s="176" t="s">
        <v>214</v>
      </c>
      <c r="F7" s="172"/>
    </row>
    <row r="8" spans="1:6" ht="9" customHeight="1" x14ac:dyDescent="0.25">
      <c r="A8" s="173"/>
      <c r="B8" s="174"/>
      <c r="D8" s="175" t="s">
        <v>215</v>
      </c>
      <c r="E8" s="176" t="s">
        <v>216</v>
      </c>
      <c r="F8" s="172"/>
    </row>
    <row r="9" spans="1:6" ht="9.75" customHeight="1" x14ac:dyDescent="0.25">
      <c r="A9" s="173"/>
      <c r="B9" s="174"/>
      <c r="D9" s="175" t="s">
        <v>217</v>
      </c>
      <c r="E9" s="176" t="s">
        <v>218</v>
      </c>
      <c r="F9" s="172"/>
    </row>
    <row r="10" spans="1:6" ht="13.5" customHeight="1" x14ac:dyDescent="0.25">
      <c r="A10" s="173"/>
      <c r="B10" s="174"/>
      <c r="D10" s="172" t="s">
        <v>219</v>
      </c>
      <c r="E10" s="172"/>
      <c r="F10" s="172" t="s">
        <v>220</v>
      </c>
    </row>
    <row r="11" spans="1:6" ht="11.25" customHeight="1" x14ac:dyDescent="0.25">
      <c r="A11" s="173"/>
      <c r="B11" s="174"/>
      <c r="D11" s="172"/>
      <c r="E11" s="172"/>
      <c r="F11" s="172" t="s">
        <v>221</v>
      </c>
    </row>
    <row r="12" spans="1:6" ht="13.5" customHeight="1" x14ac:dyDescent="0.25">
      <c r="A12" s="173"/>
      <c r="F12" s="172"/>
    </row>
    <row r="13" spans="1:6" ht="19.5" x14ac:dyDescent="0.3">
      <c r="A13" s="177"/>
      <c r="C13" s="170" t="s">
        <v>586</v>
      </c>
      <c r="F13" s="178"/>
    </row>
    <row r="14" spans="1:6" ht="9" customHeight="1" x14ac:dyDescent="0.3">
      <c r="A14" s="177"/>
      <c r="C14" s="170"/>
    </row>
    <row r="15" spans="1:6" ht="26.25" customHeight="1" x14ac:dyDescent="0.25">
      <c r="A15" s="179" t="s">
        <v>222</v>
      </c>
      <c r="B15" s="282" t="s">
        <v>223</v>
      </c>
      <c r="C15" s="282"/>
      <c r="D15" s="180">
        <v>20950883747</v>
      </c>
      <c r="E15" s="180"/>
    </row>
    <row r="16" spans="1:6" ht="9" customHeight="1" x14ac:dyDescent="0.25">
      <c r="A16" s="283" t="s">
        <v>224</v>
      </c>
      <c r="B16" s="283" t="s">
        <v>225</v>
      </c>
      <c r="C16" s="283" t="s">
        <v>226</v>
      </c>
      <c r="D16" s="289" t="s">
        <v>227</v>
      </c>
      <c r="E16" s="284" t="s">
        <v>228</v>
      </c>
      <c r="F16" s="284" t="s">
        <v>229</v>
      </c>
    </row>
    <row r="17" spans="1:6" ht="19.5" customHeight="1" x14ac:dyDescent="0.25">
      <c r="A17" s="283"/>
      <c r="B17" s="283"/>
      <c r="C17" s="283"/>
      <c r="D17" s="289"/>
      <c r="E17" s="284"/>
      <c r="F17" s="284"/>
    </row>
    <row r="18" spans="1:6" x14ac:dyDescent="0.25">
      <c r="A18" s="181"/>
      <c r="B18" s="182" t="s">
        <v>230</v>
      </c>
      <c r="C18" s="181" t="s">
        <v>231</v>
      </c>
      <c r="D18" s="183">
        <f>D19+D20</f>
        <v>1643460</v>
      </c>
      <c r="E18" s="183">
        <f t="shared" ref="E18:F18" si="0">E19+E20</f>
        <v>1728460</v>
      </c>
      <c r="F18" s="183">
        <f t="shared" si="0"/>
        <v>1793460</v>
      </c>
    </row>
    <row r="19" spans="1:6" x14ac:dyDescent="0.25">
      <c r="A19" s="285" t="s">
        <v>232</v>
      </c>
      <c r="B19" s="285"/>
      <c r="C19" s="285"/>
      <c r="D19" s="183">
        <f>D39</f>
        <v>174260</v>
      </c>
      <c r="E19" s="183">
        <f t="shared" ref="E19:F20" si="1">E39</f>
        <v>174260</v>
      </c>
      <c r="F19" s="183">
        <f t="shared" si="1"/>
        <v>174260</v>
      </c>
    </row>
    <row r="20" spans="1:6" x14ac:dyDescent="0.25">
      <c r="A20" s="285" t="s">
        <v>233</v>
      </c>
      <c r="B20" s="285"/>
      <c r="C20" s="285"/>
      <c r="D20" s="183">
        <f>D40</f>
        <v>1469200</v>
      </c>
      <c r="E20" s="183">
        <f t="shared" si="1"/>
        <v>1554200</v>
      </c>
      <c r="F20" s="183">
        <f t="shared" si="1"/>
        <v>1619200</v>
      </c>
    </row>
    <row r="21" spans="1:6" ht="27" customHeight="1" x14ac:dyDescent="0.25">
      <c r="A21" s="184" t="s">
        <v>234</v>
      </c>
      <c r="B21" s="286" t="s">
        <v>235</v>
      </c>
      <c r="C21" s="287"/>
      <c r="D21" s="185">
        <f>D22+D23</f>
        <v>91760</v>
      </c>
      <c r="E21" s="185">
        <f t="shared" ref="E21:F21" si="2">E22+E23</f>
        <v>91760</v>
      </c>
      <c r="F21" s="185">
        <f t="shared" si="2"/>
        <v>91760</v>
      </c>
    </row>
    <row r="22" spans="1:6" ht="25.5" customHeight="1" x14ac:dyDescent="0.25">
      <c r="A22" s="288"/>
      <c r="B22" s="187">
        <v>671110</v>
      </c>
      <c r="C22" s="188" t="s">
        <v>236</v>
      </c>
      <c r="D22" s="189">
        <v>91260</v>
      </c>
      <c r="E22" s="189">
        <v>91260</v>
      </c>
      <c r="F22" s="189">
        <v>91260</v>
      </c>
    </row>
    <row r="23" spans="1:6" ht="24" customHeight="1" x14ac:dyDescent="0.25">
      <c r="A23" s="288"/>
      <c r="B23" s="187">
        <v>671210</v>
      </c>
      <c r="C23" s="188" t="s">
        <v>237</v>
      </c>
      <c r="D23" s="189">
        <v>500</v>
      </c>
      <c r="E23" s="189">
        <v>500</v>
      </c>
      <c r="F23" s="189">
        <v>500</v>
      </c>
    </row>
    <row r="24" spans="1:6" ht="29.25" customHeight="1" x14ac:dyDescent="0.25">
      <c r="A24" s="187"/>
      <c r="B24" s="281" t="s">
        <v>238</v>
      </c>
      <c r="C24" s="281"/>
      <c r="D24" s="190">
        <f>SUM(D22:D23)</f>
        <v>91760</v>
      </c>
      <c r="E24" s="190">
        <f t="shared" ref="E24:F24" si="3">SUM(E22:E23)</f>
        <v>91760</v>
      </c>
      <c r="F24" s="190">
        <f t="shared" si="3"/>
        <v>91760</v>
      </c>
    </row>
    <row r="25" spans="1:6" ht="27.75" customHeight="1" x14ac:dyDescent="0.25">
      <c r="A25" s="288"/>
      <c r="B25" s="290">
        <v>671211</v>
      </c>
      <c r="C25" s="188" t="s">
        <v>239</v>
      </c>
      <c r="D25" s="191">
        <v>13300</v>
      </c>
      <c r="E25" s="191">
        <v>13300</v>
      </c>
      <c r="F25" s="191">
        <v>13300</v>
      </c>
    </row>
    <row r="26" spans="1:6" ht="27.75" customHeight="1" x14ac:dyDescent="0.25">
      <c r="A26" s="288"/>
      <c r="B26" s="290"/>
      <c r="C26" s="188" t="s">
        <v>240</v>
      </c>
      <c r="D26" s="191">
        <v>20000</v>
      </c>
      <c r="E26" s="191">
        <v>20000</v>
      </c>
      <c r="F26" s="191">
        <v>20000</v>
      </c>
    </row>
    <row r="27" spans="1:6" ht="20.100000000000001" customHeight="1" x14ac:dyDescent="0.25">
      <c r="A27" s="288"/>
      <c r="B27" s="290"/>
      <c r="C27" s="188" t="s">
        <v>237</v>
      </c>
      <c r="D27" s="191">
        <v>13300</v>
      </c>
      <c r="E27" s="191">
        <v>13300</v>
      </c>
      <c r="F27" s="191">
        <v>13300</v>
      </c>
    </row>
    <row r="28" spans="1:6" ht="27" customHeight="1" x14ac:dyDescent="0.25">
      <c r="A28" s="187"/>
      <c r="B28" s="281" t="s">
        <v>241</v>
      </c>
      <c r="C28" s="281"/>
      <c r="D28" s="190">
        <f>SUM(D25:D27)</f>
        <v>46600</v>
      </c>
      <c r="E28" s="190">
        <f t="shared" ref="E28:F28" si="4">SUM(E25:E27)</f>
        <v>46600</v>
      </c>
      <c r="F28" s="190">
        <f t="shared" si="4"/>
        <v>46600</v>
      </c>
    </row>
    <row r="29" spans="1:6" ht="27" customHeight="1" x14ac:dyDescent="0.25">
      <c r="A29" s="192"/>
      <c r="B29" s="193">
        <v>671111</v>
      </c>
      <c r="C29" s="193" t="s">
        <v>242</v>
      </c>
      <c r="D29" s="191">
        <v>33500</v>
      </c>
      <c r="E29" s="189">
        <v>33500</v>
      </c>
      <c r="F29" s="189">
        <v>33500</v>
      </c>
    </row>
    <row r="30" spans="1:6" ht="27.75" customHeight="1" x14ac:dyDescent="0.25">
      <c r="A30" s="192"/>
      <c r="B30" s="193">
        <v>671112</v>
      </c>
      <c r="C30" s="193" t="s">
        <v>243</v>
      </c>
      <c r="D30" s="191">
        <v>1400</v>
      </c>
      <c r="E30" s="189">
        <v>1400</v>
      </c>
      <c r="F30" s="189">
        <v>1400</v>
      </c>
    </row>
    <row r="31" spans="1:6" ht="21" customHeight="1" x14ac:dyDescent="0.25">
      <c r="A31" s="192"/>
      <c r="B31" s="193">
        <v>671113</v>
      </c>
      <c r="C31" s="193" t="s">
        <v>244</v>
      </c>
      <c r="D31" s="191">
        <v>1000</v>
      </c>
      <c r="E31" s="189">
        <v>1000</v>
      </c>
      <c r="F31" s="189">
        <v>1000</v>
      </c>
    </row>
    <row r="32" spans="1:6" ht="18.75" customHeight="1" x14ac:dyDescent="0.25">
      <c r="A32" s="192"/>
      <c r="B32" s="193">
        <v>671114</v>
      </c>
      <c r="C32" s="193" t="s">
        <v>245</v>
      </c>
      <c r="D32" s="191">
        <v>0</v>
      </c>
      <c r="E32" s="189">
        <v>0</v>
      </c>
      <c r="F32" s="189">
        <v>0</v>
      </c>
    </row>
    <row r="33" spans="1:6" ht="18.75" customHeight="1" x14ac:dyDescent="0.25">
      <c r="A33" s="186"/>
      <c r="B33" s="193">
        <v>671115</v>
      </c>
      <c r="C33" s="193" t="s">
        <v>246</v>
      </c>
      <c r="D33" s="191">
        <v>0</v>
      </c>
      <c r="E33" s="189">
        <v>0</v>
      </c>
      <c r="F33" s="189">
        <v>0</v>
      </c>
    </row>
    <row r="34" spans="1:6" ht="18.75" customHeight="1" x14ac:dyDescent="0.25">
      <c r="A34" s="186"/>
      <c r="B34" s="193">
        <v>671117</v>
      </c>
      <c r="C34" s="193" t="s">
        <v>247</v>
      </c>
      <c r="D34" s="191">
        <v>0</v>
      </c>
      <c r="E34" s="189">
        <v>0</v>
      </c>
      <c r="F34" s="189">
        <v>0</v>
      </c>
    </row>
    <row r="35" spans="1:6" ht="18.75" customHeight="1" x14ac:dyDescent="0.25">
      <c r="A35" s="186"/>
      <c r="B35" s="193">
        <v>671119</v>
      </c>
      <c r="C35" s="193" t="s">
        <v>248</v>
      </c>
      <c r="D35" s="191">
        <v>0</v>
      </c>
      <c r="E35" s="189">
        <v>0</v>
      </c>
      <c r="F35" s="189">
        <v>0</v>
      </c>
    </row>
    <row r="36" spans="1:6" ht="18.75" customHeight="1" x14ac:dyDescent="0.25">
      <c r="A36" s="186"/>
      <c r="B36" s="193">
        <v>922</v>
      </c>
      <c r="C36" s="193" t="s">
        <v>249</v>
      </c>
      <c r="D36" s="191">
        <v>0</v>
      </c>
      <c r="E36" s="189">
        <v>0</v>
      </c>
      <c r="F36" s="189">
        <v>0</v>
      </c>
    </row>
    <row r="37" spans="1:6" ht="27" customHeight="1" x14ac:dyDescent="0.25">
      <c r="A37" s="186"/>
      <c r="B37" s="194"/>
      <c r="C37" s="194" t="s">
        <v>250</v>
      </c>
      <c r="D37" s="195">
        <f>SUM(D29:D36)</f>
        <v>35900</v>
      </c>
      <c r="E37" s="195">
        <f>SUM(E29:E36)</f>
        <v>35900</v>
      </c>
      <c r="F37" s="195">
        <f>SUM(F29:F36)</f>
        <v>35900</v>
      </c>
    </row>
    <row r="38" spans="1:6" ht="18.75" customHeight="1" x14ac:dyDescent="0.25">
      <c r="A38" s="186"/>
      <c r="B38" s="291" t="s">
        <v>251</v>
      </c>
      <c r="C38" s="292"/>
      <c r="D38" s="195">
        <f>D37+D28</f>
        <v>82500</v>
      </c>
      <c r="E38" s="195">
        <f t="shared" ref="E38:F38" si="5">E37+E28</f>
        <v>82500</v>
      </c>
      <c r="F38" s="195">
        <f t="shared" si="5"/>
        <v>82500</v>
      </c>
    </row>
    <row r="39" spans="1:6" ht="18.75" customHeight="1" x14ac:dyDescent="0.25">
      <c r="A39" s="186"/>
      <c r="B39" s="281" t="s">
        <v>252</v>
      </c>
      <c r="C39" s="281"/>
      <c r="D39" s="190">
        <f>D24+D38</f>
        <v>174260</v>
      </c>
      <c r="E39" s="190">
        <f t="shared" ref="E39:F39" si="6">E24+E38</f>
        <v>174260</v>
      </c>
      <c r="F39" s="190">
        <f t="shared" si="6"/>
        <v>174260</v>
      </c>
    </row>
    <row r="40" spans="1:6" ht="24" customHeight="1" x14ac:dyDescent="0.25">
      <c r="A40" s="293" t="s">
        <v>253</v>
      </c>
      <c r="B40" s="294"/>
      <c r="C40" s="295"/>
      <c r="D40" s="196">
        <f>D41+D58+D77+D90+D103+D114</f>
        <v>1469200</v>
      </c>
      <c r="E40" s="196">
        <f t="shared" ref="E40:F40" si="7">E41+E58+E77+E90+E103+E114</f>
        <v>1554200</v>
      </c>
      <c r="F40" s="196">
        <f t="shared" si="7"/>
        <v>1619200</v>
      </c>
    </row>
    <row r="41" spans="1:6" x14ac:dyDescent="0.25">
      <c r="A41" s="197" t="s">
        <v>254</v>
      </c>
      <c r="B41" s="198" t="s">
        <v>255</v>
      </c>
      <c r="C41" s="197" t="s">
        <v>256</v>
      </c>
      <c r="D41" s="199">
        <f>D42+D53</f>
        <v>3500</v>
      </c>
      <c r="E41" s="199">
        <f t="shared" ref="E41:F41" si="8">E42+E53</f>
        <v>3500</v>
      </c>
      <c r="F41" s="199">
        <f t="shared" si="8"/>
        <v>3500</v>
      </c>
    </row>
    <row r="42" spans="1:6" s="179" customFormat="1" ht="15" customHeight="1" x14ac:dyDescent="0.25">
      <c r="A42" s="200"/>
      <c r="B42" s="201">
        <v>6</v>
      </c>
      <c r="C42" s="200" t="s">
        <v>7</v>
      </c>
      <c r="D42" s="202">
        <f>D43</f>
        <v>2600</v>
      </c>
      <c r="E42" s="202">
        <f t="shared" ref="E42:F43" si="9">E43</f>
        <v>2600</v>
      </c>
      <c r="F42" s="202">
        <f t="shared" si="9"/>
        <v>2600</v>
      </c>
    </row>
    <row r="43" spans="1:6" s="179" customFormat="1" ht="27.75" customHeight="1" x14ac:dyDescent="0.25">
      <c r="A43" s="200"/>
      <c r="B43" s="201">
        <v>66</v>
      </c>
      <c r="C43" s="200" t="s">
        <v>84</v>
      </c>
      <c r="D43" s="202">
        <f>D44</f>
        <v>2600</v>
      </c>
      <c r="E43" s="202">
        <f t="shared" si="9"/>
        <v>2600</v>
      </c>
      <c r="F43" s="202">
        <f t="shared" si="9"/>
        <v>2600</v>
      </c>
    </row>
    <row r="44" spans="1:6" s="179" customFormat="1" ht="15" customHeight="1" x14ac:dyDescent="0.25">
      <c r="A44" s="200"/>
      <c r="B44" s="201">
        <v>663</v>
      </c>
      <c r="C44" s="200" t="s">
        <v>87</v>
      </c>
      <c r="D44" s="202">
        <f>D45+D50</f>
        <v>2600</v>
      </c>
      <c r="E44" s="202">
        <f t="shared" ref="E44:F44" si="10">E45+E50</f>
        <v>2600</v>
      </c>
      <c r="F44" s="202">
        <f t="shared" si="10"/>
        <v>2600</v>
      </c>
    </row>
    <row r="45" spans="1:6" s="203" customFormat="1" ht="15" customHeight="1" x14ac:dyDescent="0.25">
      <c r="A45" s="200"/>
      <c r="B45" s="201">
        <v>6631</v>
      </c>
      <c r="C45" s="200" t="s">
        <v>88</v>
      </c>
      <c r="D45" s="202">
        <f>D46+D49+D47+D48</f>
        <v>2600</v>
      </c>
      <c r="E45" s="202">
        <f t="shared" ref="E45:F45" si="11">E46+E49+E47+E48</f>
        <v>2600</v>
      </c>
      <c r="F45" s="202">
        <f t="shared" si="11"/>
        <v>2600</v>
      </c>
    </row>
    <row r="46" spans="1:6" s="207" customFormat="1" ht="15" customHeight="1" x14ac:dyDescent="0.25">
      <c r="A46" s="204" t="s">
        <v>257</v>
      </c>
      <c r="B46" s="205">
        <v>66311</v>
      </c>
      <c r="C46" s="204" t="s">
        <v>258</v>
      </c>
      <c r="D46" s="206">
        <v>0</v>
      </c>
      <c r="E46" s="206">
        <v>0</v>
      </c>
      <c r="F46" s="206">
        <v>0</v>
      </c>
    </row>
    <row r="47" spans="1:6" s="207" customFormat="1" ht="15" customHeight="1" x14ac:dyDescent="0.25">
      <c r="A47" s="208" t="s">
        <v>259</v>
      </c>
      <c r="B47" s="205">
        <v>66312</v>
      </c>
      <c r="C47" s="204" t="s">
        <v>260</v>
      </c>
      <c r="D47" s="206">
        <v>100</v>
      </c>
      <c r="E47" s="206">
        <v>100</v>
      </c>
      <c r="F47" s="206">
        <v>100</v>
      </c>
    </row>
    <row r="48" spans="1:6" s="207" customFormat="1" ht="15" customHeight="1" x14ac:dyDescent="0.25">
      <c r="A48" s="208" t="s">
        <v>261</v>
      </c>
      <c r="B48" s="205">
        <v>66313</v>
      </c>
      <c r="C48" s="204" t="s">
        <v>262</v>
      </c>
      <c r="D48" s="206">
        <v>1500</v>
      </c>
      <c r="E48" s="206">
        <v>1500</v>
      </c>
      <c r="F48" s="206">
        <v>1500</v>
      </c>
    </row>
    <row r="49" spans="1:6" s="209" customFormat="1" ht="15" customHeight="1" x14ac:dyDescent="0.25">
      <c r="A49" s="204" t="s">
        <v>263</v>
      </c>
      <c r="B49" s="205">
        <v>66314</v>
      </c>
      <c r="C49" s="204" t="s">
        <v>264</v>
      </c>
      <c r="D49" s="206">
        <v>1000</v>
      </c>
      <c r="E49" s="206">
        <v>1000</v>
      </c>
      <c r="F49" s="206">
        <v>1000</v>
      </c>
    </row>
    <row r="50" spans="1:6" s="203" customFormat="1" ht="15" customHeight="1" x14ac:dyDescent="0.25">
      <c r="A50" s="200"/>
      <c r="B50" s="201">
        <v>6632</v>
      </c>
      <c r="C50" s="200" t="s">
        <v>265</v>
      </c>
      <c r="D50" s="202">
        <f>D52</f>
        <v>0</v>
      </c>
      <c r="E50" s="202">
        <f t="shared" ref="E50:F50" si="12">E52</f>
        <v>0</v>
      </c>
      <c r="F50" s="202">
        <f t="shared" si="12"/>
        <v>0</v>
      </c>
    </row>
    <row r="51" spans="1:6" s="203" customFormat="1" ht="15" customHeight="1" x14ac:dyDescent="0.25">
      <c r="A51" s="208" t="s">
        <v>266</v>
      </c>
      <c r="B51" s="210">
        <v>66322</v>
      </c>
      <c r="C51" s="204" t="s">
        <v>267</v>
      </c>
      <c r="D51" s="202">
        <v>0</v>
      </c>
      <c r="E51" s="202">
        <v>0</v>
      </c>
      <c r="F51" s="202">
        <v>0</v>
      </c>
    </row>
    <row r="52" spans="1:6" s="212" customFormat="1" ht="15" customHeight="1" x14ac:dyDescent="0.25">
      <c r="A52" s="211" t="s">
        <v>268</v>
      </c>
      <c r="B52" s="205">
        <v>66324</v>
      </c>
      <c r="C52" s="204" t="s">
        <v>269</v>
      </c>
      <c r="D52" s="202">
        <v>0</v>
      </c>
      <c r="E52" s="202">
        <v>0</v>
      </c>
      <c r="F52" s="202">
        <v>0</v>
      </c>
    </row>
    <row r="53" spans="1:6" ht="15" customHeight="1" x14ac:dyDescent="0.25">
      <c r="A53" s="213"/>
      <c r="B53" s="201">
        <v>9</v>
      </c>
      <c r="C53" s="200" t="s">
        <v>270</v>
      </c>
      <c r="D53" s="202">
        <f>D54</f>
        <v>900</v>
      </c>
      <c r="E53" s="202">
        <f t="shared" ref="E53:F56" si="13">E54</f>
        <v>900</v>
      </c>
      <c r="F53" s="202">
        <f t="shared" si="13"/>
        <v>900</v>
      </c>
    </row>
    <row r="54" spans="1:6" ht="15" customHeight="1" x14ac:dyDescent="0.25">
      <c r="A54" s="213"/>
      <c r="B54" s="201">
        <v>92</v>
      </c>
      <c r="C54" s="200" t="s">
        <v>271</v>
      </c>
      <c r="D54" s="202">
        <f>D55</f>
        <v>900</v>
      </c>
      <c r="E54" s="202">
        <f t="shared" si="13"/>
        <v>900</v>
      </c>
      <c r="F54" s="202">
        <f t="shared" si="13"/>
        <v>900</v>
      </c>
    </row>
    <row r="55" spans="1:6" ht="15" customHeight="1" x14ac:dyDescent="0.25">
      <c r="A55" s="213"/>
      <c r="B55" s="201">
        <v>922</v>
      </c>
      <c r="C55" s="200" t="s">
        <v>272</v>
      </c>
      <c r="D55" s="202">
        <f>D56</f>
        <v>900</v>
      </c>
      <c r="E55" s="202">
        <f t="shared" si="13"/>
        <v>900</v>
      </c>
      <c r="F55" s="202">
        <f t="shared" si="13"/>
        <v>900</v>
      </c>
    </row>
    <row r="56" spans="1:6" ht="15" customHeight="1" x14ac:dyDescent="0.25">
      <c r="A56" s="213"/>
      <c r="B56" s="201">
        <v>9221</v>
      </c>
      <c r="C56" s="200" t="s">
        <v>273</v>
      </c>
      <c r="D56" s="202">
        <f>D57</f>
        <v>900</v>
      </c>
      <c r="E56" s="202">
        <f t="shared" si="13"/>
        <v>900</v>
      </c>
      <c r="F56" s="202">
        <f t="shared" si="13"/>
        <v>900</v>
      </c>
    </row>
    <row r="57" spans="1:6" ht="15" customHeight="1" x14ac:dyDescent="0.25">
      <c r="A57" s="213" t="s">
        <v>274</v>
      </c>
      <c r="B57" s="210">
        <v>92211</v>
      </c>
      <c r="C57" s="208" t="s">
        <v>275</v>
      </c>
      <c r="D57" s="214">
        <v>900</v>
      </c>
      <c r="E57" s="215">
        <v>900</v>
      </c>
      <c r="F57" s="215">
        <v>900</v>
      </c>
    </row>
    <row r="58" spans="1:6" x14ac:dyDescent="0.25">
      <c r="A58" s="197" t="s">
        <v>254</v>
      </c>
      <c r="B58" s="198" t="s">
        <v>276</v>
      </c>
      <c r="C58" s="197" t="s">
        <v>277</v>
      </c>
      <c r="D58" s="199">
        <f>D59+D72</f>
        <v>40000</v>
      </c>
      <c r="E58" s="199">
        <f t="shared" ref="E58:F58" si="14">E59+E72</f>
        <v>40000</v>
      </c>
      <c r="F58" s="199">
        <f t="shared" si="14"/>
        <v>40000</v>
      </c>
    </row>
    <row r="59" spans="1:6" s="179" customFormat="1" ht="15" customHeight="1" x14ac:dyDescent="0.25">
      <c r="A59" s="200"/>
      <c r="B59" s="201">
        <v>6</v>
      </c>
      <c r="C59" s="200" t="s">
        <v>7</v>
      </c>
      <c r="D59" s="202">
        <f>D60+D64</f>
        <v>34065</v>
      </c>
      <c r="E59" s="202">
        <f t="shared" ref="E59:F59" si="15">E60+E64</f>
        <v>34065</v>
      </c>
      <c r="F59" s="202">
        <f t="shared" si="15"/>
        <v>34065</v>
      </c>
    </row>
    <row r="60" spans="1:6" s="179" customFormat="1" ht="15" customHeight="1" x14ac:dyDescent="0.25">
      <c r="A60" s="200"/>
      <c r="B60" s="201">
        <v>64</v>
      </c>
      <c r="C60" s="200" t="s">
        <v>78</v>
      </c>
      <c r="D60" s="202">
        <f>D61</f>
        <v>15</v>
      </c>
      <c r="E60" s="202">
        <f t="shared" ref="E60:F62" si="16">E61</f>
        <v>15</v>
      </c>
      <c r="F60" s="202">
        <f t="shared" si="16"/>
        <v>15</v>
      </c>
    </row>
    <row r="61" spans="1:6" s="179" customFormat="1" ht="15" customHeight="1" x14ac:dyDescent="0.25">
      <c r="A61" s="200"/>
      <c r="B61" s="201">
        <v>641</v>
      </c>
      <c r="C61" s="200" t="s">
        <v>79</v>
      </c>
      <c r="D61" s="202">
        <f>D62</f>
        <v>15</v>
      </c>
      <c r="E61" s="202">
        <f t="shared" si="16"/>
        <v>15</v>
      </c>
      <c r="F61" s="202">
        <f t="shared" si="16"/>
        <v>15</v>
      </c>
    </row>
    <row r="62" spans="1:6" s="203" customFormat="1" ht="15" customHeight="1" x14ac:dyDescent="0.25">
      <c r="A62" s="200"/>
      <c r="B62" s="201">
        <v>6413</v>
      </c>
      <c r="C62" s="200" t="s">
        <v>80</v>
      </c>
      <c r="D62" s="202">
        <f>D63</f>
        <v>15</v>
      </c>
      <c r="E62" s="202">
        <f t="shared" si="16"/>
        <v>15</v>
      </c>
      <c r="F62" s="202">
        <f t="shared" si="16"/>
        <v>15</v>
      </c>
    </row>
    <row r="63" spans="1:6" s="209" customFormat="1" ht="15" customHeight="1" x14ac:dyDescent="0.2">
      <c r="A63" s="216" t="s">
        <v>278</v>
      </c>
      <c r="B63" s="217">
        <v>64132</v>
      </c>
      <c r="C63" s="216" t="s">
        <v>279</v>
      </c>
      <c r="D63" s="218">
        <v>15</v>
      </c>
      <c r="E63" s="218">
        <v>15</v>
      </c>
      <c r="F63" s="218">
        <v>15</v>
      </c>
    </row>
    <row r="64" spans="1:6" s="179" customFormat="1" ht="28.5" customHeight="1" x14ac:dyDescent="0.25">
      <c r="A64" s="200"/>
      <c r="B64" s="201">
        <v>66</v>
      </c>
      <c r="C64" s="200" t="s">
        <v>84</v>
      </c>
      <c r="D64" s="219">
        <f>D65</f>
        <v>34050</v>
      </c>
      <c r="E64" s="219">
        <f t="shared" ref="E64:F64" si="17">E65</f>
        <v>34050</v>
      </c>
      <c r="F64" s="219">
        <f t="shared" si="17"/>
        <v>34050</v>
      </c>
    </row>
    <row r="65" spans="1:6" s="179" customFormat="1" ht="15" customHeight="1" x14ac:dyDescent="0.25">
      <c r="A65" s="200"/>
      <c r="B65" s="201">
        <v>661</v>
      </c>
      <c r="C65" s="200" t="s">
        <v>85</v>
      </c>
      <c r="D65" s="219">
        <f>D66+D67</f>
        <v>34050</v>
      </c>
      <c r="E65" s="219">
        <f t="shared" ref="E65:F65" si="18">E66+E67</f>
        <v>34050</v>
      </c>
      <c r="F65" s="219">
        <f t="shared" si="18"/>
        <v>34050</v>
      </c>
    </row>
    <row r="66" spans="1:6" s="209" customFormat="1" ht="15" customHeight="1" x14ac:dyDescent="0.25">
      <c r="A66" s="204" t="s">
        <v>280</v>
      </c>
      <c r="B66" s="205">
        <v>66142</v>
      </c>
      <c r="C66" s="204" t="s">
        <v>281</v>
      </c>
      <c r="D66" s="206">
        <v>0</v>
      </c>
      <c r="E66" s="206">
        <v>0</v>
      </c>
      <c r="F66" s="206">
        <v>0</v>
      </c>
    </row>
    <row r="67" spans="1:6" s="203" customFormat="1" ht="15" customHeight="1" x14ac:dyDescent="0.25">
      <c r="A67" s="200"/>
      <c r="B67" s="201">
        <v>6615</v>
      </c>
      <c r="C67" s="200" t="s">
        <v>86</v>
      </c>
      <c r="D67" s="220">
        <f>D68+D69+D70+D71</f>
        <v>34050</v>
      </c>
      <c r="E67" s="220">
        <f t="shared" ref="E67:F67" si="19">E68+E69+E70+E71</f>
        <v>34050</v>
      </c>
      <c r="F67" s="220">
        <f t="shared" si="19"/>
        <v>34050</v>
      </c>
    </row>
    <row r="68" spans="1:6" s="212" customFormat="1" ht="15" customHeight="1" x14ac:dyDescent="0.25">
      <c r="A68" s="204" t="s">
        <v>282</v>
      </c>
      <c r="B68" s="205">
        <v>66151</v>
      </c>
      <c r="C68" s="204" t="s">
        <v>86</v>
      </c>
      <c r="D68" s="206">
        <v>33000</v>
      </c>
      <c r="E68" s="206">
        <v>33000</v>
      </c>
      <c r="F68" s="206">
        <v>33000</v>
      </c>
    </row>
    <row r="69" spans="1:6" s="212" customFormat="1" ht="15" customHeight="1" x14ac:dyDescent="0.25">
      <c r="A69" s="204" t="s">
        <v>283</v>
      </c>
      <c r="B69" s="205">
        <v>65268</v>
      </c>
      <c r="C69" s="204" t="s">
        <v>284</v>
      </c>
      <c r="D69" s="206">
        <v>500</v>
      </c>
      <c r="E69" s="206">
        <v>500</v>
      </c>
      <c r="F69" s="206">
        <v>500</v>
      </c>
    </row>
    <row r="70" spans="1:6" s="212" customFormat="1" ht="15" customHeight="1" x14ac:dyDescent="0.25">
      <c r="A70" s="204" t="s">
        <v>285</v>
      </c>
      <c r="B70" s="205">
        <v>66311</v>
      </c>
      <c r="C70" s="204" t="s">
        <v>286</v>
      </c>
      <c r="D70" s="206">
        <v>500</v>
      </c>
      <c r="E70" s="206">
        <v>500</v>
      </c>
      <c r="F70" s="206">
        <v>500</v>
      </c>
    </row>
    <row r="71" spans="1:6" s="212" customFormat="1" ht="15" customHeight="1" x14ac:dyDescent="0.25">
      <c r="A71" s="204" t="s">
        <v>287</v>
      </c>
      <c r="B71" s="205">
        <v>68311</v>
      </c>
      <c r="C71" s="204" t="s">
        <v>93</v>
      </c>
      <c r="D71" s="206">
        <v>50</v>
      </c>
      <c r="E71" s="206">
        <v>50</v>
      </c>
      <c r="F71" s="206">
        <v>50</v>
      </c>
    </row>
    <row r="72" spans="1:6" ht="15" customHeight="1" x14ac:dyDescent="0.25">
      <c r="A72" s="208"/>
      <c r="B72" s="201">
        <v>9</v>
      </c>
      <c r="C72" s="200" t="s">
        <v>270</v>
      </c>
      <c r="D72" s="220">
        <f>D73</f>
        <v>5935</v>
      </c>
      <c r="E72" s="220">
        <f t="shared" ref="E72:F75" si="20">E73</f>
        <v>5935</v>
      </c>
      <c r="F72" s="220">
        <f t="shared" si="20"/>
        <v>5935</v>
      </c>
    </row>
    <row r="73" spans="1:6" ht="15" customHeight="1" x14ac:dyDescent="0.25">
      <c r="A73" s="208"/>
      <c r="B73" s="201">
        <v>92</v>
      </c>
      <c r="C73" s="200" t="s">
        <v>271</v>
      </c>
      <c r="D73" s="220">
        <f>D74</f>
        <v>5935</v>
      </c>
      <c r="E73" s="220">
        <f t="shared" si="20"/>
        <v>5935</v>
      </c>
      <c r="F73" s="220">
        <f t="shared" si="20"/>
        <v>5935</v>
      </c>
    </row>
    <row r="74" spans="1:6" ht="15" customHeight="1" x14ac:dyDescent="0.25">
      <c r="A74" s="208"/>
      <c r="B74" s="201">
        <v>922</v>
      </c>
      <c r="C74" s="200" t="s">
        <v>272</v>
      </c>
      <c r="D74" s="220">
        <f>D75</f>
        <v>5935</v>
      </c>
      <c r="E74" s="220">
        <f t="shared" si="20"/>
        <v>5935</v>
      </c>
      <c r="F74" s="220">
        <f t="shared" si="20"/>
        <v>5935</v>
      </c>
    </row>
    <row r="75" spans="1:6" ht="15" customHeight="1" x14ac:dyDescent="0.25">
      <c r="A75" s="208"/>
      <c r="B75" s="201">
        <v>9221</v>
      </c>
      <c r="C75" s="200" t="s">
        <v>273</v>
      </c>
      <c r="D75" s="220">
        <f>D76</f>
        <v>5935</v>
      </c>
      <c r="E75" s="220">
        <f t="shared" si="20"/>
        <v>5935</v>
      </c>
      <c r="F75" s="220">
        <f t="shared" si="20"/>
        <v>5935</v>
      </c>
    </row>
    <row r="76" spans="1:6" s="212" customFormat="1" ht="15" customHeight="1" x14ac:dyDescent="0.25">
      <c r="A76" s="204" t="s">
        <v>288</v>
      </c>
      <c r="B76" s="205">
        <v>92211</v>
      </c>
      <c r="C76" s="204" t="s">
        <v>275</v>
      </c>
      <c r="D76" s="221">
        <v>5935</v>
      </c>
      <c r="E76" s="206">
        <v>5935</v>
      </c>
      <c r="F76" s="206">
        <v>5935</v>
      </c>
    </row>
    <row r="77" spans="1:6" x14ac:dyDescent="0.25">
      <c r="A77" s="197" t="s">
        <v>254</v>
      </c>
      <c r="B77" s="198" t="s">
        <v>289</v>
      </c>
      <c r="C77" s="197" t="s">
        <v>290</v>
      </c>
      <c r="D77" s="199">
        <f>D78+D85</f>
        <v>12700</v>
      </c>
      <c r="E77" s="199">
        <f t="shared" ref="E77:F77" si="21">E78+E85</f>
        <v>12700</v>
      </c>
      <c r="F77" s="199">
        <f t="shared" si="21"/>
        <v>12700</v>
      </c>
    </row>
    <row r="78" spans="1:6" s="179" customFormat="1" ht="15" customHeight="1" x14ac:dyDescent="0.25">
      <c r="A78" s="200"/>
      <c r="B78" s="201">
        <v>6</v>
      </c>
      <c r="C78" s="200" t="s">
        <v>7</v>
      </c>
      <c r="D78" s="202">
        <f>D79</f>
        <v>12700</v>
      </c>
      <c r="E78" s="202">
        <f t="shared" ref="E78:F80" si="22">E79</f>
        <v>12700</v>
      </c>
      <c r="F78" s="202">
        <f t="shared" si="22"/>
        <v>12700</v>
      </c>
    </row>
    <row r="79" spans="1:6" s="179" customFormat="1" ht="27.75" customHeight="1" x14ac:dyDescent="0.25">
      <c r="A79" s="200"/>
      <c r="B79" s="201">
        <v>65</v>
      </c>
      <c r="C79" s="200" t="s">
        <v>291</v>
      </c>
      <c r="D79" s="202">
        <f>D80</f>
        <v>12700</v>
      </c>
      <c r="E79" s="202">
        <f t="shared" si="22"/>
        <v>12700</v>
      </c>
      <c r="F79" s="202">
        <f t="shared" si="22"/>
        <v>12700</v>
      </c>
    </row>
    <row r="80" spans="1:6" s="179" customFormat="1" ht="15" customHeight="1" x14ac:dyDescent="0.25">
      <c r="A80" s="200"/>
      <c r="B80" s="201">
        <v>652</v>
      </c>
      <c r="C80" s="200" t="s">
        <v>82</v>
      </c>
      <c r="D80" s="202">
        <f>D81</f>
        <v>12700</v>
      </c>
      <c r="E80" s="202">
        <f t="shared" si="22"/>
        <v>12700</v>
      </c>
      <c r="F80" s="202">
        <f t="shared" si="22"/>
        <v>12700</v>
      </c>
    </row>
    <row r="81" spans="1:6" s="203" customFormat="1" ht="15" customHeight="1" x14ac:dyDescent="0.25">
      <c r="A81" s="200"/>
      <c r="B81" s="201">
        <v>6526</v>
      </c>
      <c r="C81" s="200" t="s">
        <v>83</v>
      </c>
      <c r="D81" s="202">
        <f>D82+D83+D84</f>
        <v>12700</v>
      </c>
      <c r="E81" s="202">
        <f t="shared" ref="E81:F81" si="23">E82+E83+E84</f>
        <v>12700</v>
      </c>
      <c r="F81" s="202">
        <f t="shared" si="23"/>
        <v>12700</v>
      </c>
    </row>
    <row r="82" spans="1:6" s="207" customFormat="1" ht="15" customHeight="1" x14ac:dyDescent="0.25">
      <c r="A82" s="204" t="s">
        <v>292</v>
      </c>
      <c r="B82" s="205">
        <v>65264</v>
      </c>
      <c r="C82" s="204" t="s">
        <v>293</v>
      </c>
      <c r="D82" s="206">
        <v>12500</v>
      </c>
      <c r="E82" s="206">
        <v>12500</v>
      </c>
      <c r="F82" s="206">
        <v>12500</v>
      </c>
    </row>
    <row r="83" spans="1:6" s="207" customFormat="1" ht="15" customHeight="1" x14ac:dyDescent="0.25">
      <c r="A83" s="204" t="s">
        <v>294</v>
      </c>
      <c r="B83" s="205">
        <v>65268</v>
      </c>
      <c r="C83" s="204" t="s">
        <v>182</v>
      </c>
      <c r="D83" s="206">
        <v>50</v>
      </c>
      <c r="E83" s="206">
        <v>50</v>
      </c>
      <c r="F83" s="206">
        <v>50</v>
      </c>
    </row>
    <row r="84" spans="1:6" s="207" customFormat="1" ht="15" customHeight="1" x14ac:dyDescent="0.25">
      <c r="A84" s="204" t="s">
        <v>295</v>
      </c>
      <c r="B84" s="205">
        <v>65269</v>
      </c>
      <c r="C84" s="204" t="s">
        <v>296</v>
      </c>
      <c r="D84" s="206">
        <v>150</v>
      </c>
      <c r="E84" s="206">
        <v>150</v>
      </c>
      <c r="F84" s="206">
        <v>150</v>
      </c>
    </row>
    <row r="85" spans="1:6" s="203" customFormat="1" ht="15" customHeight="1" x14ac:dyDescent="0.25">
      <c r="A85" s="208"/>
      <c r="B85" s="201">
        <v>9</v>
      </c>
      <c r="C85" s="200" t="s">
        <v>270</v>
      </c>
      <c r="D85" s="202">
        <f>D86</f>
        <v>0</v>
      </c>
      <c r="E85" s="202">
        <f t="shared" ref="E85:F88" si="24">E86</f>
        <v>0</v>
      </c>
      <c r="F85" s="202">
        <f t="shared" si="24"/>
        <v>0</v>
      </c>
    </row>
    <row r="86" spans="1:6" s="203" customFormat="1" ht="15" customHeight="1" x14ac:dyDescent="0.25">
      <c r="A86" s="208"/>
      <c r="B86" s="201">
        <v>92</v>
      </c>
      <c r="C86" s="200" t="s">
        <v>271</v>
      </c>
      <c r="D86" s="202">
        <f>D87</f>
        <v>0</v>
      </c>
      <c r="E86" s="202">
        <f t="shared" si="24"/>
        <v>0</v>
      </c>
      <c r="F86" s="202">
        <f t="shared" si="24"/>
        <v>0</v>
      </c>
    </row>
    <row r="87" spans="1:6" s="203" customFormat="1" ht="15" customHeight="1" x14ac:dyDescent="0.25">
      <c r="A87" s="208"/>
      <c r="B87" s="201">
        <v>922</v>
      </c>
      <c r="C87" s="200" t="s">
        <v>272</v>
      </c>
      <c r="D87" s="202">
        <f>D88</f>
        <v>0</v>
      </c>
      <c r="E87" s="202">
        <f t="shared" si="24"/>
        <v>0</v>
      </c>
      <c r="F87" s="202">
        <f t="shared" si="24"/>
        <v>0</v>
      </c>
    </row>
    <row r="88" spans="1:6" s="203" customFormat="1" ht="15" customHeight="1" x14ac:dyDescent="0.25">
      <c r="A88" s="208"/>
      <c r="B88" s="201">
        <v>9221</v>
      </c>
      <c r="C88" s="200" t="s">
        <v>273</v>
      </c>
      <c r="D88" s="202">
        <f>D89</f>
        <v>0</v>
      </c>
      <c r="E88" s="202">
        <f t="shared" si="24"/>
        <v>0</v>
      </c>
      <c r="F88" s="202">
        <f t="shared" si="24"/>
        <v>0</v>
      </c>
    </row>
    <row r="89" spans="1:6" s="212" customFormat="1" ht="15" customHeight="1" x14ac:dyDescent="0.25">
      <c r="A89" s="204" t="s">
        <v>297</v>
      </c>
      <c r="B89" s="205">
        <v>922113</v>
      </c>
      <c r="C89" s="204" t="s">
        <v>298</v>
      </c>
      <c r="D89" s="215">
        <v>0</v>
      </c>
      <c r="E89" s="206">
        <v>0</v>
      </c>
      <c r="F89" s="206">
        <v>0</v>
      </c>
    </row>
    <row r="90" spans="1:6" x14ac:dyDescent="0.25">
      <c r="A90" s="197" t="s">
        <v>254</v>
      </c>
      <c r="B90" s="198" t="s">
        <v>299</v>
      </c>
      <c r="C90" s="197" t="s">
        <v>300</v>
      </c>
      <c r="D90" s="199">
        <f>D91+D98</f>
        <v>1300000</v>
      </c>
      <c r="E90" s="199">
        <f t="shared" ref="E90:F90" si="25">E91+E98</f>
        <v>1400000</v>
      </c>
      <c r="F90" s="199">
        <f t="shared" si="25"/>
        <v>1500000</v>
      </c>
    </row>
    <row r="91" spans="1:6" s="179" customFormat="1" ht="15" customHeight="1" x14ac:dyDescent="0.25">
      <c r="A91" s="200"/>
      <c r="B91" s="201">
        <v>6</v>
      </c>
      <c r="C91" s="200" t="s">
        <v>7</v>
      </c>
      <c r="D91" s="202">
        <f>D92</f>
        <v>1299700</v>
      </c>
      <c r="E91" s="202">
        <f t="shared" ref="E91:F92" si="26">E92</f>
        <v>1399800</v>
      </c>
      <c r="F91" s="202">
        <f t="shared" si="26"/>
        <v>1499900</v>
      </c>
    </row>
    <row r="92" spans="1:6" s="179" customFormat="1" ht="15" customHeight="1" x14ac:dyDescent="0.25">
      <c r="A92" s="200"/>
      <c r="B92" s="201">
        <v>63</v>
      </c>
      <c r="C92" s="200" t="s">
        <v>184</v>
      </c>
      <c r="D92" s="202">
        <f>D93</f>
        <v>1299700</v>
      </c>
      <c r="E92" s="202">
        <f t="shared" si="26"/>
        <v>1399800</v>
      </c>
      <c r="F92" s="202">
        <f t="shared" si="26"/>
        <v>1499900</v>
      </c>
    </row>
    <row r="93" spans="1:6" s="179" customFormat="1" ht="15" customHeight="1" x14ac:dyDescent="0.25">
      <c r="A93" s="200"/>
      <c r="B93" s="201">
        <v>636</v>
      </c>
      <c r="C93" s="200" t="s">
        <v>301</v>
      </c>
      <c r="D93" s="202">
        <f>D94+D96</f>
        <v>1299700</v>
      </c>
      <c r="E93" s="202">
        <f t="shared" ref="E93:F93" si="27">E94+E96</f>
        <v>1399800</v>
      </c>
      <c r="F93" s="202">
        <f t="shared" si="27"/>
        <v>1499900</v>
      </c>
    </row>
    <row r="94" spans="1:6" s="203" customFormat="1" ht="26.25" customHeight="1" x14ac:dyDescent="0.25">
      <c r="A94" s="200"/>
      <c r="B94" s="201">
        <v>6361</v>
      </c>
      <c r="C94" s="200" t="s">
        <v>74</v>
      </c>
      <c r="D94" s="202">
        <f>D95</f>
        <v>1299150</v>
      </c>
      <c r="E94" s="202">
        <f t="shared" ref="E94:F94" si="28">E95</f>
        <v>1399250</v>
      </c>
      <c r="F94" s="202">
        <f t="shared" si="28"/>
        <v>1499350</v>
      </c>
    </row>
    <row r="95" spans="1:6" s="207" customFormat="1" ht="26.25" customHeight="1" x14ac:dyDescent="0.25">
      <c r="A95" s="204" t="s">
        <v>302</v>
      </c>
      <c r="B95" s="205">
        <v>63612</v>
      </c>
      <c r="C95" s="204" t="s">
        <v>303</v>
      </c>
      <c r="D95" s="206">
        <v>1299150</v>
      </c>
      <c r="E95" s="206">
        <v>1399250</v>
      </c>
      <c r="F95" s="206">
        <v>1499350</v>
      </c>
    </row>
    <row r="96" spans="1:6" s="203" customFormat="1" ht="26.25" customHeight="1" x14ac:dyDescent="0.25">
      <c r="A96" s="200"/>
      <c r="B96" s="201">
        <v>6362</v>
      </c>
      <c r="C96" s="200" t="s">
        <v>75</v>
      </c>
      <c r="D96" s="202">
        <f>D97</f>
        <v>550</v>
      </c>
      <c r="E96" s="202">
        <f t="shared" ref="E96:F96" si="29">E97</f>
        <v>550</v>
      </c>
      <c r="F96" s="202">
        <f t="shared" si="29"/>
        <v>550</v>
      </c>
    </row>
    <row r="97" spans="1:6" s="212" customFormat="1" ht="31.5" customHeight="1" x14ac:dyDescent="0.25">
      <c r="A97" s="204" t="s">
        <v>304</v>
      </c>
      <c r="B97" s="205">
        <v>63622</v>
      </c>
      <c r="C97" s="204" t="s">
        <v>305</v>
      </c>
      <c r="D97" s="215">
        <v>550</v>
      </c>
      <c r="E97" s="206">
        <v>550</v>
      </c>
      <c r="F97" s="206">
        <v>550</v>
      </c>
    </row>
    <row r="98" spans="1:6" ht="15" customHeight="1" x14ac:dyDescent="0.25">
      <c r="A98" s="208"/>
      <c r="B98" s="201">
        <v>9</v>
      </c>
      <c r="C98" s="200" t="s">
        <v>270</v>
      </c>
      <c r="D98" s="202">
        <f>D99</f>
        <v>300</v>
      </c>
      <c r="E98" s="202">
        <f t="shared" ref="E98:F101" si="30">E99</f>
        <v>200</v>
      </c>
      <c r="F98" s="202">
        <f t="shared" si="30"/>
        <v>100</v>
      </c>
    </row>
    <row r="99" spans="1:6" ht="15" customHeight="1" x14ac:dyDescent="0.25">
      <c r="A99" s="208"/>
      <c r="B99" s="201">
        <v>92</v>
      </c>
      <c r="C99" s="200" t="s">
        <v>271</v>
      </c>
      <c r="D99" s="202">
        <f>D100</f>
        <v>300</v>
      </c>
      <c r="E99" s="202">
        <f t="shared" si="30"/>
        <v>200</v>
      </c>
      <c r="F99" s="202">
        <f t="shared" si="30"/>
        <v>100</v>
      </c>
    </row>
    <row r="100" spans="1:6" ht="15" customHeight="1" x14ac:dyDescent="0.25">
      <c r="A100" s="208"/>
      <c r="B100" s="201">
        <v>922</v>
      </c>
      <c r="C100" s="200" t="s">
        <v>272</v>
      </c>
      <c r="D100" s="202">
        <f>D101</f>
        <v>300</v>
      </c>
      <c r="E100" s="202">
        <f t="shared" si="30"/>
        <v>200</v>
      </c>
      <c r="F100" s="202">
        <f t="shared" si="30"/>
        <v>100</v>
      </c>
    </row>
    <row r="101" spans="1:6" ht="15" customHeight="1" x14ac:dyDescent="0.25">
      <c r="A101" s="208"/>
      <c r="B101" s="201">
        <v>9221</v>
      </c>
      <c r="C101" s="200" t="s">
        <v>273</v>
      </c>
      <c r="D101" s="202">
        <f>D102</f>
        <v>300</v>
      </c>
      <c r="E101" s="202">
        <f t="shared" si="30"/>
        <v>200</v>
      </c>
      <c r="F101" s="202">
        <f t="shared" si="30"/>
        <v>100</v>
      </c>
    </row>
    <row r="102" spans="1:6" s="212" customFormat="1" ht="15" customHeight="1" x14ac:dyDescent="0.25">
      <c r="A102" s="204" t="s">
        <v>306</v>
      </c>
      <c r="B102" s="205">
        <v>92211</v>
      </c>
      <c r="C102" s="204" t="s">
        <v>298</v>
      </c>
      <c r="D102" s="221">
        <v>300</v>
      </c>
      <c r="E102" s="206">
        <v>200</v>
      </c>
      <c r="F102" s="206">
        <v>100</v>
      </c>
    </row>
    <row r="103" spans="1:6" s="179" customFormat="1" x14ac:dyDescent="0.25">
      <c r="A103" s="197" t="s">
        <v>254</v>
      </c>
      <c r="B103" s="198" t="s">
        <v>307</v>
      </c>
      <c r="C103" s="197" t="s">
        <v>308</v>
      </c>
      <c r="D103" s="199">
        <v>8000</v>
      </c>
      <c r="E103" s="199">
        <v>8000</v>
      </c>
      <c r="F103" s="199">
        <v>8000</v>
      </c>
    </row>
    <row r="104" spans="1:6" s="179" customFormat="1" ht="15" customHeight="1" x14ac:dyDescent="0.25">
      <c r="A104" s="200"/>
      <c r="B104" s="201">
        <v>6</v>
      </c>
      <c r="C104" s="200" t="s">
        <v>7</v>
      </c>
      <c r="D104" s="202">
        <v>8000</v>
      </c>
      <c r="E104" s="202">
        <v>8000</v>
      </c>
      <c r="F104" s="202">
        <v>8000</v>
      </c>
    </row>
    <row r="105" spans="1:6" s="179" customFormat="1" ht="15" customHeight="1" x14ac:dyDescent="0.25">
      <c r="A105" s="200"/>
      <c r="B105" s="201">
        <v>63</v>
      </c>
      <c r="C105" s="200" t="s">
        <v>184</v>
      </c>
      <c r="D105" s="202">
        <v>8000</v>
      </c>
      <c r="E105" s="202">
        <v>8000</v>
      </c>
      <c r="F105" s="202">
        <v>8000</v>
      </c>
    </row>
    <row r="106" spans="1:6" s="203" customFormat="1" ht="15" customHeight="1" x14ac:dyDescent="0.25">
      <c r="A106" s="200"/>
      <c r="B106" s="201">
        <v>636</v>
      </c>
      <c r="C106" s="200" t="s">
        <v>301</v>
      </c>
      <c r="D106" s="202">
        <v>8000</v>
      </c>
      <c r="E106" s="202">
        <v>8000</v>
      </c>
      <c r="F106" s="202">
        <v>8000</v>
      </c>
    </row>
    <row r="107" spans="1:6" ht="32.25" customHeight="1" x14ac:dyDescent="0.25">
      <c r="A107" s="200"/>
      <c r="B107" s="201">
        <v>6361</v>
      </c>
      <c r="C107" s="200" t="s">
        <v>74</v>
      </c>
      <c r="D107" s="202">
        <v>8000</v>
      </c>
      <c r="E107" s="202">
        <v>8000</v>
      </c>
      <c r="F107" s="202">
        <v>8000</v>
      </c>
    </row>
    <row r="108" spans="1:6" s="212" customFormat="1" ht="27.75" customHeight="1" x14ac:dyDescent="0.25">
      <c r="A108" s="204" t="s">
        <v>309</v>
      </c>
      <c r="B108" s="205">
        <v>63613</v>
      </c>
      <c r="C108" s="204" t="s">
        <v>74</v>
      </c>
      <c r="D108" s="206">
        <v>8000</v>
      </c>
      <c r="E108" s="206">
        <v>8000</v>
      </c>
      <c r="F108" s="206">
        <v>8000</v>
      </c>
    </row>
    <row r="109" spans="1:6" ht="15" customHeight="1" x14ac:dyDescent="0.25">
      <c r="A109" s="208"/>
      <c r="B109" s="201">
        <v>9</v>
      </c>
      <c r="C109" s="200" t="s">
        <v>270</v>
      </c>
      <c r="D109" s="202">
        <f>D110</f>
        <v>0</v>
      </c>
      <c r="E109" s="202">
        <f t="shared" ref="E109:F112" si="31">E110</f>
        <v>0</v>
      </c>
      <c r="F109" s="202">
        <f t="shared" si="31"/>
        <v>0</v>
      </c>
    </row>
    <row r="110" spans="1:6" ht="15" customHeight="1" x14ac:dyDescent="0.25">
      <c r="A110" s="208"/>
      <c r="B110" s="201">
        <v>92</v>
      </c>
      <c r="C110" s="200" t="s">
        <v>271</v>
      </c>
      <c r="D110" s="202">
        <f>D111</f>
        <v>0</v>
      </c>
      <c r="E110" s="202">
        <f t="shared" si="31"/>
        <v>0</v>
      </c>
      <c r="F110" s="202">
        <f t="shared" si="31"/>
        <v>0</v>
      </c>
    </row>
    <row r="111" spans="1:6" ht="15" customHeight="1" x14ac:dyDescent="0.25">
      <c r="A111" s="208"/>
      <c r="B111" s="201">
        <v>922</v>
      </c>
      <c r="C111" s="200" t="s">
        <v>272</v>
      </c>
      <c r="D111" s="202">
        <f>D112</f>
        <v>0</v>
      </c>
      <c r="E111" s="202">
        <f t="shared" si="31"/>
        <v>0</v>
      </c>
      <c r="F111" s="202">
        <f t="shared" si="31"/>
        <v>0</v>
      </c>
    </row>
    <row r="112" spans="1:6" ht="15" customHeight="1" x14ac:dyDescent="0.25">
      <c r="A112" s="208"/>
      <c r="B112" s="201">
        <v>9221</v>
      </c>
      <c r="C112" s="200" t="s">
        <v>273</v>
      </c>
      <c r="D112" s="202">
        <f>D113</f>
        <v>0</v>
      </c>
      <c r="E112" s="202">
        <f t="shared" si="31"/>
        <v>0</v>
      </c>
      <c r="F112" s="202">
        <f t="shared" si="31"/>
        <v>0</v>
      </c>
    </row>
    <row r="113" spans="1:6" s="209" customFormat="1" x14ac:dyDescent="0.25">
      <c r="A113" s="204" t="s">
        <v>310</v>
      </c>
      <c r="B113" s="205">
        <v>92211</v>
      </c>
      <c r="C113" s="204" t="s">
        <v>298</v>
      </c>
      <c r="D113" s="206">
        <v>0</v>
      </c>
      <c r="E113" s="206">
        <v>0</v>
      </c>
      <c r="F113" s="206">
        <v>0</v>
      </c>
    </row>
    <row r="114" spans="1:6" s="203" customFormat="1" x14ac:dyDescent="0.25">
      <c r="A114" s="197" t="s">
        <v>254</v>
      </c>
      <c r="B114" s="198" t="s">
        <v>311</v>
      </c>
      <c r="C114" s="197" t="s">
        <v>312</v>
      </c>
      <c r="D114" s="199">
        <f>D115+D126</f>
        <v>105000</v>
      </c>
      <c r="E114" s="199">
        <f t="shared" ref="E114:F114" si="32">E115+E126</f>
        <v>90000</v>
      </c>
      <c r="F114" s="199">
        <f t="shared" si="32"/>
        <v>55000</v>
      </c>
    </row>
    <row r="115" spans="1:6" ht="15" customHeight="1" x14ac:dyDescent="0.25">
      <c r="A115" s="200"/>
      <c r="B115" s="201">
        <v>6</v>
      </c>
      <c r="C115" s="200" t="s">
        <v>7</v>
      </c>
      <c r="D115" s="202">
        <f>D116+D122</f>
        <v>50000</v>
      </c>
      <c r="E115" s="202">
        <f t="shared" ref="E115:F115" si="33">E116+E122</f>
        <v>40000</v>
      </c>
      <c r="F115" s="202">
        <f t="shared" si="33"/>
        <v>30000</v>
      </c>
    </row>
    <row r="116" spans="1:6" ht="15" customHeight="1" x14ac:dyDescent="0.25">
      <c r="A116" s="200"/>
      <c r="B116" s="201">
        <v>63</v>
      </c>
      <c r="C116" s="200" t="s">
        <v>184</v>
      </c>
      <c r="D116" s="202">
        <f>D117</f>
        <v>49990</v>
      </c>
      <c r="E116" s="202">
        <f t="shared" ref="E116:F117" si="34">E117</f>
        <v>39990</v>
      </c>
      <c r="F116" s="202">
        <f t="shared" si="34"/>
        <v>29990</v>
      </c>
    </row>
    <row r="117" spans="1:6" ht="15.75" customHeight="1" x14ac:dyDescent="0.25">
      <c r="A117" s="200"/>
      <c r="B117" s="201">
        <v>638</v>
      </c>
      <c r="C117" s="200" t="s">
        <v>313</v>
      </c>
      <c r="D117" s="202">
        <f>D118</f>
        <v>49990</v>
      </c>
      <c r="E117" s="202">
        <f t="shared" si="34"/>
        <v>39990</v>
      </c>
      <c r="F117" s="202">
        <f t="shared" si="34"/>
        <v>29990</v>
      </c>
    </row>
    <row r="118" spans="1:6" ht="17.25" customHeight="1" x14ac:dyDescent="0.25">
      <c r="A118" s="200"/>
      <c r="B118" s="201">
        <v>6381</v>
      </c>
      <c r="C118" s="200" t="s">
        <v>314</v>
      </c>
      <c r="D118" s="202">
        <f>D119+D120+D121</f>
        <v>49990</v>
      </c>
      <c r="E118" s="202">
        <f t="shared" ref="E118:F118" si="35">E119+E120+E121</f>
        <v>39990</v>
      </c>
      <c r="F118" s="202">
        <f t="shared" si="35"/>
        <v>29990</v>
      </c>
    </row>
    <row r="119" spans="1:6" s="212" customFormat="1" ht="16.5" customHeight="1" x14ac:dyDescent="0.25">
      <c r="A119" s="204" t="s">
        <v>315</v>
      </c>
      <c r="B119" s="205">
        <v>63811</v>
      </c>
      <c r="C119" s="222" t="s">
        <v>316</v>
      </c>
      <c r="D119" s="206">
        <v>49990</v>
      </c>
      <c r="E119" s="206">
        <v>39990</v>
      </c>
      <c r="F119" s="206">
        <v>29990</v>
      </c>
    </row>
    <row r="120" spans="1:6" s="212" customFormat="1" ht="27.75" customHeight="1" x14ac:dyDescent="0.25">
      <c r="A120" s="204" t="s">
        <v>317</v>
      </c>
      <c r="B120" s="210">
        <v>63813</v>
      </c>
      <c r="C120" s="223" t="s">
        <v>318</v>
      </c>
      <c r="D120" s="206">
        <v>0</v>
      </c>
      <c r="E120" s="206">
        <v>0</v>
      </c>
      <c r="F120" s="206">
        <v>0</v>
      </c>
    </row>
    <row r="121" spans="1:6" s="207" customFormat="1" ht="26.25" customHeight="1" x14ac:dyDescent="0.25">
      <c r="A121" s="204" t="s">
        <v>319</v>
      </c>
      <c r="B121" s="210">
        <v>63612</v>
      </c>
      <c r="C121" s="208" t="s">
        <v>320</v>
      </c>
      <c r="D121" s="206">
        <v>0</v>
      </c>
      <c r="E121" s="206">
        <v>0</v>
      </c>
      <c r="F121" s="206">
        <v>0</v>
      </c>
    </row>
    <row r="122" spans="1:6" s="179" customFormat="1" ht="15" customHeight="1" x14ac:dyDescent="0.25">
      <c r="A122" s="200"/>
      <c r="B122" s="201">
        <v>64</v>
      </c>
      <c r="C122" s="200" t="s">
        <v>78</v>
      </c>
      <c r="D122" s="202">
        <v>10</v>
      </c>
      <c r="E122" s="202">
        <v>10</v>
      </c>
      <c r="F122" s="202">
        <v>10</v>
      </c>
    </row>
    <row r="123" spans="1:6" s="179" customFormat="1" ht="15" customHeight="1" x14ac:dyDescent="0.25">
      <c r="A123" s="200"/>
      <c r="B123" s="201">
        <v>641</v>
      </c>
      <c r="C123" s="200" t="s">
        <v>79</v>
      </c>
      <c r="D123" s="202">
        <v>10</v>
      </c>
      <c r="E123" s="202">
        <v>10</v>
      </c>
      <c r="F123" s="202">
        <v>10</v>
      </c>
    </row>
    <row r="124" spans="1:6" s="203" customFormat="1" ht="15" customHeight="1" x14ac:dyDescent="0.25">
      <c r="A124" s="200"/>
      <c r="B124" s="201">
        <v>6413</v>
      </c>
      <c r="C124" s="200" t="s">
        <v>80</v>
      </c>
      <c r="D124" s="202">
        <v>10</v>
      </c>
      <c r="E124" s="202">
        <v>10</v>
      </c>
      <c r="F124" s="202">
        <v>10</v>
      </c>
    </row>
    <row r="125" spans="1:6" s="209" customFormat="1" ht="15" customHeight="1" x14ac:dyDescent="0.2">
      <c r="A125" s="216" t="s">
        <v>321</v>
      </c>
      <c r="B125" s="217">
        <v>64132</v>
      </c>
      <c r="C125" s="216" t="s">
        <v>279</v>
      </c>
      <c r="D125" s="218">
        <v>10</v>
      </c>
      <c r="E125" s="218">
        <v>10</v>
      </c>
      <c r="F125" s="218">
        <v>10</v>
      </c>
    </row>
    <row r="126" spans="1:6" ht="15" customHeight="1" x14ac:dyDescent="0.25">
      <c r="A126" s="208"/>
      <c r="B126" s="201">
        <v>9</v>
      </c>
      <c r="C126" s="200" t="s">
        <v>270</v>
      </c>
      <c r="D126" s="202">
        <f>D127</f>
        <v>55000</v>
      </c>
      <c r="E126" s="202">
        <f t="shared" ref="E126:F129" si="36">E127</f>
        <v>50000</v>
      </c>
      <c r="F126" s="202">
        <f t="shared" si="36"/>
        <v>25000</v>
      </c>
    </row>
    <row r="127" spans="1:6" ht="15" customHeight="1" x14ac:dyDescent="0.25">
      <c r="A127" s="208"/>
      <c r="B127" s="201">
        <v>92</v>
      </c>
      <c r="C127" s="200" t="s">
        <v>271</v>
      </c>
      <c r="D127" s="202">
        <f>D128</f>
        <v>55000</v>
      </c>
      <c r="E127" s="202">
        <f t="shared" si="36"/>
        <v>50000</v>
      </c>
      <c r="F127" s="202">
        <f t="shared" si="36"/>
        <v>25000</v>
      </c>
    </row>
    <row r="128" spans="1:6" ht="15" customHeight="1" x14ac:dyDescent="0.25">
      <c r="A128" s="208"/>
      <c r="B128" s="201">
        <v>922</v>
      </c>
      <c r="C128" s="200" t="s">
        <v>272</v>
      </c>
      <c r="D128" s="202">
        <f>D129</f>
        <v>55000</v>
      </c>
      <c r="E128" s="202">
        <f t="shared" si="36"/>
        <v>50000</v>
      </c>
      <c r="F128" s="202">
        <f t="shared" si="36"/>
        <v>25000</v>
      </c>
    </row>
    <row r="129" spans="1:6" ht="15" customHeight="1" x14ac:dyDescent="0.25">
      <c r="A129" s="208"/>
      <c r="B129" s="201">
        <v>9221</v>
      </c>
      <c r="C129" s="200" t="s">
        <v>273</v>
      </c>
      <c r="D129" s="202">
        <f>D130</f>
        <v>55000</v>
      </c>
      <c r="E129" s="202">
        <f t="shared" si="36"/>
        <v>50000</v>
      </c>
      <c r="F129" s="202">
        <f t="shared" si="36"/>
        <v>25000</v>
      </c>
    </row>
    <row r="130" spans="1:6" s="212" customFormat="1" ht="15" customHeight="1" x14ac:dyDescent="0.25">
      <c r="A130" s="204" t="s">
        <v>322</v>
      </c>
      <c r="B130" s="205">
        <v>922113</v>
      </c>
      <c r="C130" s="204" t="s">
        <v>298</v>
      </c>
      <c r="D130" s="221">
        <v>55000</v>
      </c>
      <c r="E130" s="206">
        <v>50000</v>
      </c>
      <c r="F130" s="206">
        <v>25000</v>
      </c>
    </row>
    <row r="131" spans="1:6" ht="15" customHeight="1" x14ac:dyDescent="0.25">
      <c r="A131" s="224"/>
      <c r="B131" s="225"/>
      <c r="C131" s="226"/>
      <c r="D131" s="227"/>
      <c r="E131" s="228"/>
      <c r="F131" s="228"/>
    </row>
    <row r="132" spans="1:6" ht="9" customHeight="1" x14ac:dyDescent="0.25">
      <c r="A132" s="297" t="s">
        <v>224</v>
      </c>
      <c r="B132" s="297" t="s">
        <v>225</v>
      </c>
      <c r="C132" s="297" t="s">
        <v>226</v>
      </c>
      <c r="D132" s="289" t="s">
        <v>227</v>
      </c>
      <c r="E132" s="284" t="s">
        <v>228</v>
      </c>
      <c r="F132" s="284" t="s">
        <v>229</v>
      </c>
    </row>
    <row r="133" spans="1:6" ht="19.5" customHeight="1" x14ac:dyDescent="0.25">
      <c r="A133" s="297"/>
      <c r="B133" s="297"/>
      <c r="C133" s="297"/>
      <c r="D133" s="289"/>
      <c r="E133" s="284"/>
      <c r="F133" s="284"/>
    </row>
    <row r="134" spans="1:6" x14ac:dyDescent="0.25">
      <c r="A134" s="229"/>
      <c r="B134" s="230" t="s">
        <v>230</v>
      </c>
      <c r="C134" s="229" t="s">
        <v>323</v>
      </c>
      <c r="D134" s="231">
        <f>D135+D136</f>
        <v>1643460.0006636141</v>
      </c>
      <c r="E134" s="231">
        <f t="shared" ref="E134:F134" si="37">E135+E136</f>
        <v>1728460.0006636141</v>
      </c>
      <c r="F134" s="231">
        <f t="shared" si="37"/>
        <v>1793460.0006636141</v>
      </c>
    </row>
    <row r="135" spans="1:6" x14ac:dyDescent="0.25">
      <c r="A135" s="296" t="s">
        <v>324</v>
      </c>
      <c r="B135" s="296"/>
      <c r="C135" s="296"/>
      <c r="D135" s="231">
        <f>D142+D258</f>
        <v>174260</v>
      </c>
      <c r="E135" s="231">
        <f t="shared" ref="E135:F135" si="38">E142+E258</f>
        <v>174260</v>
      </c>
      <c r="F135" s="231">
        <f t="shared" si="38"/>
        <v>174260</v>
      </c>
    </row>
    <row r="136" spans="1:6" x14ac:dyDescent="0.25">
      <c r="A136" s="296" t="s">
        <v>325</v>
      </c>
      <c r="B136" s="296"/>
      <c r="C136" s="296"/>
      <c r="D136" s="231">
        <f>D278+D314+D387+D412+D461+D515</f>
        <v>1469200.0006636141</v>
      </c>
      <c r="E136" s="231">
        <f t="shared" ref="E136:F136" si="39">E278+E314+E387+E412+E461+E515</f>
        <v>1554200.0006636141</v>
      </c>
      <c r="F136" s="231">
        <f t="shared" si="39"/>
        <v>1619200.0006636141</v>
      </c>
    </row>
    <row r="137" spans="1:6" ht="18.75" customHeight="1" x14ac:dyDescent="0.25">
      <c r="A137" s="296" t="s">
        <v>326</v>
      </c>
      <c r="B137" s="296"/>
      <c r="C137" s="296"/>
      <c r="D137" s="231"/>
      <c r="E137" s="231"/>
      <c r="F137" s="231"/>
    </row>
    <row r="138" spans="1:6" ht="16.5" customHeight="1" x14ac:dyDescent="0.25">
      <c r="A138" s="296" t="s">
        <v>327</v>
      </c>
      <c r="B138" s="296"/>
      <c r="C138" s="296"/>
      <c r="D138" s="231"/>
      <c r="E138" s="231"/>
      <c r="F138" s="231"/>
    </row>
    <row r="139" spans="1:6" ht="16.5" customHeight="1" x14ac:dyDescent="0.25">
      <c r="A139" s="296" t="s">
        <v>328</v>
      </c>
      <c r="B139" s="296"/>
      <c r="C139" s="296"/>
      <c r="D139" s="231"/>
      <c r="E139" s="231"/>
      <c r="F139" s="231"/>
    </row>
    <row r="140" spans="1:6" ht="16.5" customHeight="1" x14ac:dyDescent="0.25">
      <c r="A140" s="296" t="s">
        <v>206</v>
      </c>
      <c r="B140" s="296"/>
      <c r="C140" s="296"/>
      <c r="D140" s="229"/>
      <c r="E140" s="229"/>
      <c r="F140" s="229"/>
    </row>
    <row r="141" spans="1:6" ht="16.5" customHeight="1" x14ac:dyDescent="0.25">
      <c r="A141" s="296" t="s">
        <v>329</v>
      </c>
      <c r="B141" s="296"/>
      <c r="C141" s="296"/>
      <c r="D141" s="232"/>
      <c r="E141" s="232"/>
      <c r="F141" s="232"/>
    </row>
    <row r="142" spans="1:6" s="179" customFormat="1" x14ac:dyDescent="0.25">
      <c r="A142" s="197" t="s">
        <v>254</v>
      </c>
      <c r="B142" s="198" t="s">
        <v>330</v>
      </c>
      <c r="C142" s="197" t="s">
        <v>331</v>
      </c>
      <c r="D142" s="199">
        <f>D143+D244</f>
        <v>91760</v>
      </c>
      <c r="E142" s="199">
        <f t="shared" ref="E142:F142" si="40">E143+E244</f>
        <v>91760</v>
      </c>
      <c r="F142" s="199">
        <f t="shared" si="40"/>
        <v>91760</v>
      </c>
    </row>
    <row r="143" spans="1:6" s="179" customFormat="1" ht="12" customHeight="1" x14ac:dyDescent="0.25">
      <c r="A143" s="200"/>
      <c r="B143" s="201">
        <v>3</v>
      </c>
      <c r="C143" s="200" t="s">
        <v>10</v>
      </c>
      <c r="D143" s="202">
        <f>D144+D212</f>
        <v>91260</v>
      </c>
      <c r="E143" s="202">
        <f t="shared" ref="E143:F143" si="41">E144+E212</f>
        <v>91260</v>
      </c>
      <c r="F143" s="202">
        <f t="shared" si="41"/>
        <v>91260</v>
      </c>
    </row>
    <row r="144" spans="1:6" s="203" customFormat="1" ht="12" customHeight="1" x14ac:dyDescent="0.25">
      <c r="A144" s="200"/>
      <c r="B144" s="201">
        <v>32</v>
      </c>
      <c r="C144" s="200" t="s">
        <v>21</v>
      </c>
      <c r="D144" s="202">
        <f>D145+D154+D172+D197+D200</f>
        <v>90260</v>
      </c>
      <c r="E144" s="202">
        <f t="shared" ref="E144:F144" si="42">E145+E154+E172+E197+E200</f>
        <v>90260</v>
      </c>
      <c r="F144" s="202">
        <f t="shared" si="42"/>
        <v>90260</v>
      </c>
    </row>
    <row r="145" spans="1:6" s="179" customFormat="1" ht="12" customHeight="1" x14ac:dyDescent="0.25">
      <c r="A145" s="200"/>
      <c r="B145" s="201">
        <v>321</v>
      </c>
      <c r="C145" s="200" t="s">
        <v>104</v>
      </c>
      <c r="D145" s="202">
        <f>D146+D148+D150+D152</f>
        <v>35200</v>
      </c>
      <c r="E145" s="202">
        <f t="shared" ref="E145:F145" si="43">E146+E148+E150+E152</f>
        <v>35200</v>
      </c>
      <c r="F145" s="202">
        <f t="shared" si="43"/>
        <v>35200</v>
      </c>
    </row>
    <row r="146" spans="1:6" s="179" customFormat="1" ht="12" customHeight="1" x14ac:dyDescent="0.25">
      <c r="A146" s="200"/>
      <c r="B146" s="201">
        <v>3211</v>
      </c>
      <c r="C146" s="200" t="s">
        <v>105</v>
      </c>
      <c r="D146" s="202">
        <f>D147</f>
        <v>4000</v>
      </c>
      <c r="E146" s="202">
        <f t="shared" ref="E146:F146" si="44">E147</f>
        <v>4000</v>
      </c>
      <c r="F146" s="202">
        <f t="shared" si="44"/>
        <v>4000</v>
      </c>
    </row>
    <row r="147" spans="1:6" s="203" customFormat="1" ht="15" customHeight="1" x14ac:dyDescent="0.25">
      <c r="A147" s="208" t="s">
        <v>332</v>
      </c>
      <c r="B147" s="210">
        <v>32119</v>
      </c>
      <c r="C147" s="208" t="s">
        <v>333</v>
      </c>
      <c r="D147" s="215">
        <v>4000</v>
      </c>
      <c r="E147" s="215">
        <v>4000</v>
      </c>
      <c r="F147" s="215">
        <v>4000</v>
      </c>
    </row>
    <row r="148" spans="1:6" s="203" customFormat="1" x14ac:dyDescent="0.25">
      <c r="A148" s="200"/>
      <c r="B148" s="201">
        <v>3212</v>
      </c>
      <c r="C148" s="200" t="s">
        <v>334</v>
      </c>
      <c r="D148" s="202">
        <f>D149</f>
        <v>30200</v>
      </c>
      <c r="E148" s="202">
        <f t="shared" ref="E148:F148" si="45">E149</f>
        <v>30200</v>
      </c>
      <c r="F148" s="202">
        <f t="shared" si="45"/>
        <v>30200</v>
      </c>
    </row>
    <row r="149" spans="1:6" s="179" customFormat="1" ht="15" customHeight="1" x14ac:dyDescent="0.25">
      <c r="A149" s="208" t="s">
        <v>335</v>
      </c>
      <c r="B149" s="210">
        <v>32121</v>
      </c>
      <c r="C149" s="208" t="s">
        <v>336</v>
      </c>
      <c r="D149" s="215">
        <v>30200</v>
      </c>
      <c r="E149" s="215">
        <v>30200</v>
      </c>
      <c r="F149" s="215">
        <v>30200</v>
      </c>
    </row>
    <row r="150" spans="1:6" s="203" customFormat="1" ht="12" customHeight="1" x14ac:dyDescent="0.25">
      <c r="A150" s="200"/>
      <c r="B150" s="201">
        <v>3213</v>
      </c>
      <c r="C150" s="200" t="s">
        <v>337</v>
      </c>
      <c r="D150" s="202">
        <f>D151</f>
        <v>1000</v>
      </c>
      <c r="E150" s="202">
        <f t="shared" ref="E150:F150" si="46">E151</f>
        <v>1000</v>
      </c>
      <c r="F150" s="202">
        <f t="shared" si="46"/>
        <v>1000</v>
      </c>
    </row>
    <row r="151" spans="1:6" s="179" customFormat="1" ht="15" customHeight="1" x14ac:dyDescent="0.25">
      <c r="A151" s="208" t="s">
        <v>338</v>
      </c>
      <c r="B151" s="210">
        <v>32131</v>
      </c>
      <c r="C151" s="208" t="s">
        <v>339</v>
      </c>
      <c r="D151" s="215">
        <v>1000</v>
      </c>
      <c r="E151" s="215">
        <v>1000</v>
      </c>
      <c r="F151" s="215">
        <v>1000</v>
      </c>
    </row>
    <row r="152" spans="1:6" s="203" customFormat="1" ht="12.75" customHeight="1" x14ac:dyDescent="0.25">
      <c r="A152" s="200"/>
      <c r="B152" s="201">
        <v>3214</v>
      </c>
      <c r="C152" s="200" t="s">
        <v>340</v>
      </c>
      <c r="D152" s="202">
        <f>D153</f>
        <v>0</v>
      </c>
      <c r="E152" s="202">
        <f t="shared" ref="E152:F152" si="47">E153</f>
        <v>0</v>
      </c>
      <c r="F152" s="202">
        <f t="shared" si="47"/>
        <v>0</v>
      </c>
    </row>
    <row r="153" spans="1:6" s="203" customFormat="1" ht="15" customHeight="1" x14ac:dyDescent="0.25">
      <c r="A153" s="208" t="s">
        <v>341</v>
      </c>
      <c r="B153" s="210">
        <v>32149</v>
      </c>
      <c r="C153" s="208" t="s">
        <v>340</v>
      </c>
      <c r="D153" s="215">
        <v>0</v>
      </c>
      <c r="E153" s="215">
        <v>0</v>
      </c>
      <c r="F153" s="215">
        <v>0</v>
      </c>
    </row>
    <row r="154" spans="1:6" s="203" customFormat="1" x14ac:dyDescent="0.25">
      <c r="A154" s="200"/>
      <c r="B154" s="201">
        <v>322</v>
      </c>
      <c r="C154" s="200" t="s">
        <v>108</v>
      </c>
      <c r="D154" s="202">
        <f>D155+D158+D160+D165+D167+D170</f>
        <v>22697</v>
      </c>
      <c r="E154" s="202">
        <f t="shared" ref="E154:F154" si="48">E155+E158+E160+E165+E167+E170</f>
        <v>22697</v>
      </c>
      <c r="F154" s="202">
        <f t="shared" si="48"/>
        <v>22697</v>
      </c>
    </row>
    <row r="155" spans="1:6" s="203" customFormat="1" x14ac:dyDescent="0.25">
      <c r="A155" s="200"/>
      <c r="B155" s="201">
        <v>3221</v>
      </c>
      <c r="C155" s="200" t="s">
        <v>342</v>
      </c>
      <c r="D155" s="202">
        <f>D156+D157</f>
        <v>9000</v>
      </c>
      <c r="E155" s="202">
        <f t="shared" ref="E155:F155" si="49">E156+E157</f>
        <v>9000</v>
      </c>
      <c r="F155" s="202">
        <f t="shared" si="49"/>
        <v>9000</v>
      </c>
    </row>
    <row r="156" spans="1:6" s="179" customFormat="1" ht="15" customHeight="1" x14ac:dyDescent="0.25">
      <c r="A156" s="208" t="s">
        <v>343</v>
      </c>
      <c r="B156" s="210">
        <v>32211</v>
      </c>
      <c r="C156" s="208" t="s">
        <v>344</v>
      </c>
      <c r="D156" s="215">
        <v>3500</v>
      </c>
      <c r="E156" s="215">
        <v>3500</v>
      </c>
      <c r="F156" s="215">
        <v>3500</v>
      </c>
    </row>
    <row r="157" spans="1:6" s="203" customFormat="1" ht="15" customHeight="1" x14ac:dyDescent="0.25">
      <c r="A157" s="208" t="s">
        <v>345</v>
      </c>
      <c r="B157" s="210">
        <v>32219</v>
      </c>
      <c r="C157" s="208" t="s">
        <v>346</v>
      </c>
      <c r="D157" s="215">
        <v>5500</v>
      </c>
      <c r="E157" s="215">
        <v>5500</v>
      </c>
      <c r="F157" s="215">
        <v>5500</v>
      </c>
    </row>
    <row r="158" spans="1:6" s="179" customFormat="1" x14ac:dyDescent="0.25">
      <c r="A158" s="200"/>
      <c r="B158" s="201">
        <v>3222</v>
      </c>
      <c r="C158" s="200" t="s">
        <v>110</v>
      </c>
      <c r="D158" s="202">
        <f>D159</f>
        <v>3600</v>
      </c>
      <c r="E158" s="202">
        <f t="shared" ref="E158:F158" si="50">E159</f>
        <v>3600</v>
      </c>
      <c r="F158" s="202">
        <f t="shared" si="50"/>
        <v>3600</v>
      </c>
    </row>
    <row r="159" spans="1:6" s="203" customFormat="1" ht="15" customHeight="1" x14ac:dyDescent="0.25">
      <c r="A159" s="208" t="s">
        <v>347</v>
      </c>
      <c r="B159" s="210">
        <v>32229</v>
      </c>
      <c r="C159" s="208" t="s">
        <v>348</v>
      </c>
      <c r="D159" s="215">
        <v>3600</v>
      </c>
      <c r="E159" s="215">
        <v>3600</v>
      </c>
      <c r="F159" s="215">
        <v>3600</v>
      </c>
    </row>
    <row r="160" spans="1:6" s="203" customFormat="1" x14ac:dyDescent="0.25">
      <c r="A160" s="200"/>
      <c r="B160" s="201">
        <v>3223</v>
      </c>
      <c r="C160" s="200" t="s">
        <v>111</v>
      </c>
      <c r="D160" s="202">
        <f>D161+D162+D163+D164</f>
        <v>7650</v>
      </c>
      <c r="E160" s="202">
        <f t="shared" ref="E160:F160" si="51">E161+E162+E163+E164</f>
        <v>7650</v>
      </c>
      <c r="F160" s="202">
        <f t="shared" si="51"/>
        <v>7650</v>
      </c>
    </row>
    <row r="161" spans="1:6" s="179" customFormat="1" ht="15" customHeight="1" x14ac:dyDescent="0.25">
      <c r="A161" s="208" t="s">
        <v>349</v>
      </c>
      <c r="B161" s="210">
        <v>32231</v>
      </c>
      <c r="C161" s="208" t="s">
        <v>350</v>
      </c>
      <c r="D161" s="215">
        <v>4000</v>
      </c>
      <c r="E161" s="215">
        <v>4000</v>
      </c>
      <c r="F161" s="215">
        <v>4000</v>
      </c>
    </row>
    <row r="162" spans="1:6" s="203" customFormat="1" ht="15" customHeight="1" x14ac:dyDescent="0.25">
      <c r="A162" s="208" t="s">
        <v>351</v>
      </c>
      <c r="B162" s="210">
        <v>32233</v>
      </c>
      <c r="C162" s="208" t="s">
        <v>352</v>
      </c>
      <c r="D162" s="215">
        <v>3000</v>
      </c>
      <c r="E162" s="215">
        <v>3000</v>
      </c>
      <c r="F162" s="215">
        <v>3000</v>
      </c>
    </row>
    <row r="163" spans="1:6" s="179" customFormat="1" ht="15" customHeight="1" x14ac:dyDescent="0.25">
      <c r="A163" s="208" t="s">
        <v>353</v>
      </c>
      <c r="B163" s="210">
        <v>32234</v>
      </c>
      <c r="C163" s="208" t="s">
        <v>354</v>
      </c>
      <c r="D163" s="215">
        <v>650</v>
      </c>
      <c r="E163" s="215">
        <v>650</v>
      </c>
      <c r="F163" s="215">
        <v>650</v>
      </c>
    </row>
    <row r="164" spans="1:6" s="179" customFormat="1" ht="15" customHeight="1" x14ac:dyDescent="0.25">
      <c r="A164" s="208" t="s">
        <v>355</v>
      </c>
      <c r="B164" s="210">
        <v>32239</v>
      </c>
      <c r="C164" s="208" t="s">
        <v>356</v>
      </c>
      <c r="D164" s="215">
        <v>0</v>
      </c>
      <c r="E164" s="215">
        <v>0</v>
      </c>
      <c r="F164" s="215">
        <v>0</v>
      </c>
    </row>
    <row r="165" spans="1:6" s="203" customFormat="1" ht="17.25" customHeight="1" x14ac:dyDescent="0.25">
      <c r="A165" s="200"/>
      <c r="B165" s="201">
        <v>3224</v>
      </c>
      <c r="C165" s="200" t="s">
        <v>357</v>
      </c>
      <c r="D165" s="202">
        <f>D166</f>
        <v>747</v>
      </c>
      <c r="E165" s="202">
        <f t="shared" ref="E165:F165" si="52">E166</f>
        <v>747</v>
      </c>
      <c r="F165" s="202">
        <f t="shared" si="52"/>
        <v>747</v>
      </c>
    </row>
    <row r="166" spans="1:6" s="203" customFormat="1" ht="15" customHeight="1" x14ac:dyDescent="0.25">
      <c r="A166" s="208" t="s">
        <v>358</v>
      </c>
      <c r="B166" s="210">
        <v>32244</v>
      </c>
      <c r="C166" s="208" t="s">
        <v>359</v>
      </c>
      <c r="D166" s="215">
        <v>747</v>
      </c>
      <c r="E166" s="215">
        <v>747</v>
      </c>
      <c r="F166" s="215">
        <v>747</v>
      </c>
    </row>
    <row r="167" spans="1:6" s="203" customFormat="1" x14ac:dyDescent="0.25">
      <c r="A167" s="200"/>
      <c r="B167" s="201">
        <v>3225</v>
      </c>
      <c r="C167" s="200" t="s">
        <v>360</v>
      </c>
      <c r="D167" s="202">
        <f>D168+D169</f>
        <v>200</v>
      </c>
      <c r="E167" s="202">
        <f t="shared" ref="E167:F167" si="53">E168+E169</f>
        <v>200</v>
      </c>
      <c r="F167" s="202">
        <f t="shared" si="53"/>
        <v>200</v>
      </c>
    </row>
    <row r="168" spans="1:6" s="179" customFormat="1" ht="15" customHeight="1" x14ac:dyDescent="0.25">
      <c r="A168" s="208" t="s">
        <v>361</v>
      </c>
      <c r="B168" s="210">
        <v>32251</v>
      </c>
      <c r="C168" s="208" t="s">
        <v>113</v>
      </c>
      <c r="D168" s="215">
        <v>200</v>
      </c>
      <c r="E168" s="215">
        <v>200</v>
      </c>
      <c r="F168" s="215">
        <v>200</v>
      </c>
    </row>
    <row r="169" spans="1:6" s="203" customFormat="1" ht="15" customHeight="1" x14ac:dyDescent="0.25">
      <c r="A169" s="208" t="s">
        <v>362</v>
      </c>
      <c r="B169" s="210">
        <v>32252</v>
      </c>
      <c r="C169" s="208" t="s">
        <v>363</v>
      </c>
      <c r="D169" s="215">
        <v>0</v>
      </c>
      <c r="E169" s="215">
        <v>0</v>
      </c>
      <c r="F169" s="215">
        <v>0</v>
      </c>
    </row>
    <row r="170" spans="1:6" s="179" customFormat="1" x14ac:dyDescent="0.25">
      <c r="A170" s="200"/>
      <c r="B170" s="201">
        <v>3227</v>
      </c>
      <c r="C170" s="200" t="s">
        <v>114</v>
      </c>
      <c r="D170" s="202">
        <f>D171</f>
        <v>1500</v>
      </c>
      <c r="E170" s="202">
        <f t="shared" ref="E170:F170" si="54">E171</f>
        <v>1500</v>
      </c>
      <c r="F170" s="202">
        <f t="shared" si="54"/>
        <v>1500</v>
      </c>
    </row>
    <row r="171" spans="1:6" s="203" customFormat="1" ht="15" customHeight="1" x14ac:dyDescent="0.25">
      <c r="A171" s="208" t="s">
        <v>364</v>
      </c>
      <c r="B171" s="210">
        <v>32271</v>
      </c>
      <c r="C171" s="208" t="s">
        <v>114</v>
      </c>
      <c r="D171" s="215">
        <v>1500</v>
      </c>
      <c r="E171" s="215">
        <v>1500</v>
      </c>
      <c r="F171" s="215">
        <v>1500</v>
      </c>
    </row>
    <row r="172" spans="1:6" s="179" customFormat="1" x14ac:dyDescent="0.25">
      <c r="A172" s="200"/>
      <c r="B172" s="201">
        <v>323</v>
      </c>
      <c r="C172" s="200" t="s">
        <v>115</v>
      </c>
      <c r="D172" s="202">
        <f>D173+D177+D179+D181+D183+D185+D188+D192+D194</f>
        <v>28603</v>
      </c>
      <c r="E172" s="202">
        <f t="shared" ref="E172:F172" si="55">E173+E177+E179+E181+E183+E185+E188+E192+E194</f>
        <v>28603</v>
      </c>
      <c r="F172" s="202">
        <f t="shared" si="55"/>
        <v>28603</v>
      </c>
    </row>
    <row r="173" spans="1:6" s="203" customFormat="1" x14ac:dyDescent="0.25">
      <c r="A173" s="200"/>
      <c r="B173" s="201">
        <v>3231</v>
      </c>
      <c r="C173" s="200" t="s">
        <v>116</v>
      </c>
      <c r="D173" s="202">
        <f>D174+D175+D176</f>
        <v>4500</v>
      </c>
      <c r="E173" s="202">
        <f t="shared" ref="E173:F173" si="56">E174+E175+E176</f>
        <v>4500</v>
      </c>
      <c r="F173" s="202">
        <f t="shared" si="56"/>
        <v>4500</v>
      </c>
    </row>
    <row r="174" spans="1:6" s="179" customFormat="1" ht="15" customHeight="1" x14ac:dyDescent="0.25">
      <c r="A174" s="208" t="s">
        <v>365</v>
      </c>
      <c r="B174" s="210">
        <v>32311</v>
      </c>
      <c r="C174" s="208" t="s">
        <v>366</v>
      </c>
      <c r="D174" s="215">
        <v>3800</v>
      </c>
      <c r="E174" s="215">
        <v>3800</v>
      </c>
      <c r="F174" s="215">
        <v>3800</v>
      </c>
    </row>
    <row r="175" spans="1:6" s="203" customFormat="1" ht="15" customHeight="1" x14ac:dyDescent="0.25">
      <c r="A175" s="208" t="s">
        <v>367</v>
      </c>
      <c r="B175" s="210">
        <v>32313</v>
      </c>
      <c r="C175" s="208" t="s">
        <v>368</v>
      </c>
      <c r="D175" s="215">
        <v>400</v>
      </c>
      <c r="E175" s="215">
        <v>400</v>
      </c>
      <c r="F175" s="215">
        <v>400</v>
      </c>
    </row>
    <row r="176" spans="1:6" s="179" customFormat="1" ht="15" customHeight="1" x14ac:dyDescent="0.25">
      <c r="A176" s="208" t="s">
        <v>369</v>
      </c>
      <c r="B176" s="210">
        <v>32319</v>
      </c>
      <c r="C176" s="208" t="s">
        <v>370</v>
      </c>
      <c r="D176" s="215">
        <v>300</v>
      </c>
      <c r="E176" s="215">
        <v>300</v>
      </c>
      <c r="F176" s="215">
        <v>300</v>
      </c>
    </row>
    <row r="177" spans="1:6" s="203" customFormat="1" x14ac:dyDescent="0.25">
      <c r="A177" s="200"/>
      <c r="B177" s="201">
        <v>3232</v>
      </c>
      <c r="C177" s="200" t="s">
        <v>371</v>
      </c>
      <c r="D177" s="202">
        <f>D178</f>
        <v>3500</v>
      </c>
      <c r="E177" s="202">
        <f t="shared" ref="E177:F177" si="57">E178</f>
        <v>3500</v>
      </c>
      <c r="F177" s="202">
        <f t="shared" si="57"/>
        <v>3500</v>
      </c>
    </row>
    <row r="178" spans="1:6" s="203" customFormat="1" ht="15" customHeight="1" x14ac:dyDescent="0.25">
      <c r="A178" s="208" t="s">
        <v>372</v>
      </c>
      <c r="B178" s="210">
        <v>32329</v>
      </c>
      <c r="C178" s="208" t="s">
        <v>371</v>
      </c>
      <c r="D178" s="215">
        <v>3500</v>
      </c>
      <c r="E178" s="215">
        <v>3500</v>
      </c>
      <c r="F178" s="215">
        <v>3500</v>
      </c>
    </row>
    <row r="179" spans="1:6" s="179" customFormat="1" x14ac:dyDescent="0.25">
      <c r="A179" s="200"/>
      <c r="B179" s="201">
        <v>3233</v>
      </c>
      <c r="C179" s="200" t="s">
        <v>118</v>
      </c>
      <c r="D179" s="202">
        <f>D180</f>
        <v>0</v>
      </c>
      <c r="E179" s="202">
        <f t="shared" ref="E179:F179" si="58">E180</f>
        <v>0</v>
      </c>
      <c r="F179" s="202">
        <f t="shared" si="58"/>
        <v>0</v>
      </c>
    </row>
    <row r="180" spans="1:6" s="203" customFormat="1" ht="15" customHeight="1" x14ac:dyDescent="0.25">
      <c r="A180" s="208" t="s">
        <v>373</v>
      </c>
      <c r="B180" s="210">
        <v>32339</v>
      </c>
      <c r="C180" s="208" t="s">
        <v>374</v>
      </c>
      <c r="D180" s="215">
        <v>0</v>
      </c>
      <c r="E180" s="215">
        <v>0</v>
      </c>
      <c r="F180" s="215">
        <v>0</v>
      </c>
    </row>
    <row r="181" spans="1:6" s="203" customFormat="1" x14ac:dyDescent="0.25">
      <c r="A181" s="200"/>
      <c r="B181" s="201">
        <v>3234</v>
      </c>
      <c r="C181" s="200" t="s">
        <v>119</v>
      </c>
      <c r="D181" s="202">
        <f>D182</f>
        <v>3500</v>
      </c>
      <c r="E181" s="202">
        <f t="shared" ref="E181:F181" si="59">E182</f>
        <v>3500</v>
      </c>
      <c r="F181" s="202">
        <f t="shared" si="59"/>
        <v>3500</v>
      </c>
    </row>
    <row r="182" spans="1:6" s="203" customFormat="1" ht="15" customHeight="1" x14ac:dyDescent="0.25">
      <c r="A182" s="208" t="s">
        <v>375</v>
      </c>
      <c r="B182" s="210">
        <v>32349</v>
      </c>
      <c r="C182" s="208" t="s">
        <v>376</v>
      </c>
      <c r="D182" s="215">
        <v>3500</v>
      </c>
      <c r="E182" s="215">
        <v>3500</v>
      </c>
      <c r="F182" s="215">
        <v>3500</v>
      </c>
    </row>
    <row r="183" spans="1:6" s="179" customFormat="1" x14ac:dyDescent="0.25">
      <c r="A183" s="200"/>
      <c r="B183" s="201">
        <v>3235</v>
      </c>
      <c r="C183" s="200" t="s">
        <v>120</v>
      </c>
      <c r="D183" s="202">
        <f>D184</f>
        <v>12053</v>
      </c>
      <c r="E183" s="202">
        <f t="shared" ref="E183:F183" si="60">E184</f>
        <v>12053</v>
      </c>
      <c r="F183" s="202">
        <f t="shared" si="60"/>
        <v>12053</v>
      </c>
    </row>
    <row r="184" spans="1:6" s="203" customFormat="1" ht="15" customHeight="1" x14ac:dyDescent="0.25">
      <c r="A184" s="208" t="s">
        <v>377</v>
      </c>
      <c r="B184" s="210">
        <v>32359</v>
      </c>
      <c r="C184" s="208" t="s">
        <v>378</v>
      </c>
      <c r="D184" s="215">
        <v>12053</v>
      </c>
      <c r="E184" s="215">
        <v>12053</v>
      </c>
      <c r="F184" s="215">
        <v>12053</v>
      </c>
    </row>
    <row r="185" spans="1:6" s="179" customFormat="1" x14ac:dyDescent="0.25">
      <c r="A185" s="200"/>
      <c r="B185" s="201">
        <v>3236</v>
      </c>
      <c r="C185" s="200" t="s">
        <v>121</v>
      </c>
      <c r="D185" s="202">
        <f>D186+D187</f>
        <v>3300</v>
      </c>
      <c r="E185" s="202">
        <f t="shared" ref="E185:F185" si="61">E186+E187</f>
        <v>3300</v>
      </c>
      <c r="F185" s="202">
        <f t="shared" si="61"/>
        <v>3300</v>
      </c>
    </row>
    <row r="186" spans="1:6" s="203" customFormat="1" ht="15" customHeight="1" x14ac:dyDescent="0.25">
      <c r="A186" s="208" t="s">
        <v>379</v>
      </c>
      <c r="B186" s="210">
        <v>32361</v>
      </c>
      <c r="C186" s="208" t="s">
        <v>380</v>
      </c>
      <c r="D186" s="215">
        <v>3300</v>
      </c>
      <c r="E186" s="215">
        <v>3300</v>
      </c>
      <c r="F186" s="215">
        <v>3300</v>
      </c>
    </row>
    <row r="187" spans="1:6" s="203" customFormat="1" ht="15" customHeight="1" x14ac:dyDescent="0.25">
      <c r="A187" s="208" t="s">
        <v>381</v>
      </c>
      <c r="B187" s="210">
        <v>32369</v>
      </c>
      <c r="C187" s="208" t="s">
        <v>382</v>
      </c>
      <c r="D187" s="215">
        <v>0</v>
      </c>
      <c r="E187" s="215">
        <v>0</v>
      </c>
      <c r="F187" s="215">
        <v>0</v>
      </c>
    </row>
    <row r="188" spans="1:6" s="179" customFormat="1" x14ac:dyDescent="0.25">
      <c r="A188" s="200"/>
      <c r="B188" s="201">
        <v>3237</v>
      </c>
      <c r="C188" s="200" t="s">
        <v>122</v>
      </c>
      <c r="D188" s="202">
        <f>D189+D190+D191</f>
        <v>100</v>
      </c>
      <c r="E188" s="202">
        <f t="shared" ref="E188:F188" si="62">E189+E190+E191</f>
        <v>100</v>
      </c>
      <c r="F188" s="202">
        <f t="shared" si="62"/>
        <v>100</v>
      </c>
    </row>
    <row r="189" spans="1:6" s="179" customFormat="1" ht="15" customHeight="1" x14ac:dyDescent="0.25">
      <c r="A189" s="208" t="s">
        <v>383</v>
      </c>
      <c r="B189" s="210">
        <v>32371</v>
      </c>
      <c r="C189" s="208" t="s">
        <v>384</v>
      </c>
      <c r="D189" s="215">
        <v>0</v>
      </c>
      <c r="E189" s="215">
        <v>0</v>
      </c>
      <c r="F189" s="215">
        <v>0</v>
      </c>
    </row>
    <row r="190" spans="1:6" s="203" customFormat="1" ht="15" customHeight="1" x14ac:dyDescent="0.25">
      <c r="A190" s="208" t="s">
        <v>385</v>
      </c>
      <c r="B190" s="210">
        <v>32372</v>
      </c>
      <c r="C190" s="208" t="s">
        <v>386</v>
      </c>
      <c r="D190" s="215">
        <v>0</v>
      </c>
      <c r="E190" s="215">
        <v>0</v>
      </c>
      <c r="F190" s="215">
        <v>0</v>
      </c>
    </row>
    <row r="191" spans="1:6" s="179" customFormat="1" ht="15" customHeight="1" x14ac:dyDescent="0.25">
      <c r="A191" s="208" t="s">
        <v>387</v>
      </c>
      <c r="B191" s="210">
        <v>32379</v>
      </c>
      <c r="C191" s="208" t="s">
        <v>388</v>
      </c>
      <c r="D191" s="215">
        <v>100</v>
      </c>
      <c r="E191" s="215">
        <v>100</v>
      </c>
      <c r="F191" s="215">
        <v>100</v>
      </c>
    </row>
    <row r="192" spans="1:6" s="179" customFormat="1" x14ac:dyDescent="0.25">
      <c r="A192" s="200"/>
      <c r="B192" s="201">
        <v>3238</v>
      </c>
      <c r="C192" s="200" t="s">
        <v>123</v>
      </c>
      <c r="D192" s="202">
        <f>D193</f>
        <v>1450</v>
      </c>
      <c r="E192" s="202">
        <f t="shared" ref="E192:F192" si="63">E193</f>
        <v>1450</v>
      </c>
      <c r="F192" s="202">
        <f t="shared" si="63"/>
        <v>1450</v>
      </c>
    </row>
    <row r="193" spans="1:6" s="203" customFormat="1" ht="15" customHeight="1" x14ac:dyDescent="0.25">
      <c r="A193" s="208" t="s">
        <v>389</v>
      </c>
      <c r="B193" s="210">
        <v>32389</v>
      </c>
      <c r="C193" s="208" t="s">
        <v>390</v>
      </c>
      <c r="D193" s="215">
        <v>1450</v>
      </c>
      <c r="E193" s="215">
        <v>1450</v>
      </c>
      <c r="F193" s="215">
        <v>1450</v>
      </c>
    </row>
    <row r="194" spans="1:6" s="203" customFormat="1" x14ac:dyDescent="0.25">
      <c r="A194" s="200"/>
      <c r="B194" s="201">
        <v>3239</v>
      </c>
      <c r="C194" s="200" t="s">
        <v>124</v>
      </c>
      <c r="D194" s="202">
        <f>D195+D196</f>
        <v>200</v>
      </c>
      <c r="E194" s="202">
        <f t="shared" ref="E194:F194" si="64">E195+E196</f>
        <v>200</v>
      </c>
      <c r="F194" s="202">
        <f t="shared" si="64"/>
        <v>200</v>
      </c>
    </row>
    <row r="195" spans="1:6" s="179" customFormat="1" ht="15" customHeight="1" x14ac:dyDescent="0.25">
      <c r="A195" s="208" t="s">
        <v>391</v>
      </c>
      <c r="B195" s="210">
        <v>32391</v>
      </c>
      <c r="C195" s="208" t="s">
        <v>392</v>
      </c>
      <c r="D195" s="215">
        <v>0</v>
      </c>
      <c r="E195" s="215">
        <v>0</v>
      </c>
      <c r="F195" s="215">
        <v>0</v>
      </c>
    </row>
    <row r="196" spans="1:6" s="203" customFormat="1" ht="15" customHeight="1" x14ac:dyDescent="0.25">
      <c r="A196" s="208" t="s">
        <v>393</v>
      </c>
      <c r="B196" s="210">
        <v>32399</v>
      </c>
      <c r="C196" s="208" t="s">
        <v>394</v>
      </c>
      <c r="D196" s="215">
        <v>200</v>
      </c>
      <c r="E196" s="215">
        <v>200</v>
      </c>
      <c r="F196" s="215">
        <v>200</v>
      </c>
    </row>
    <row r="197" spans="1:6" s="179" customFormat="1" x14ac:dyDescent="0.25">
      <c r="A197" s="200"/>
      <c r="B197" s="201">
        <v>324</v>
      </c>
      <c r="C197" s="200" t="s">
        <v>125</v>
      </c>
      <c r="D197" s="202">
        <f>D198</f>
        <v>0</v>
      </c>
      <c r="E197" s="202">
        <f t="shared" ref="E197:F198" si="65">E198</f>
        <v>0</v>
      </c>
      <c r="F197" s="202">
        <f t="shared" si="65"/>
        <v>0</v>
      </c>
    </row>
    <row r="198" spans="1:6" s="203" customFormat="1" x14ac:dyDescent="0.25">
      <c r="A198" s="200"/>
      <c r="B198" s="201">
        <v>3241</v>
      </c>
      <c r="C198" s="200" t="s">
        <v>125</v>
      </c>
      <c r="D198" s="202">
        <f>D199</f>
        <v>0</v>
      </c>
      <c r="E198" s="202">
        <f t="shared" si="65"/>
        <v>0</v>
      </c>
      <c r="F198" s="202">
        <f t="shared" si="65"/>
        <v>0</v>
      </c>
    </row>
    <row r="199" spans="1:6" s="179" customFormat="1" ht="15" customHeight="1" x14ac:dyDescent="0.25">
      <c r="A199" s="208" t="s">
        <v>395</v>
      </c>
      <c r="B199" s="210">
        <v>32412</v>
      </c>
      <c r="C199" s="208" t="s">
        <v>396</v>
      </c>
      <c r="D199" s="215">
        <v>0</v>
      </c>
      <c r="E199" s="215">
        <v>0</v>
      </c>
      <c r="F199" s="215">
        <v>0</v>
      </c>
    </row>
    <row r="200" spans="1:6" s="203" customFormat="1" x14ac:dyDescent="0.25">
      <c r="A200" s="200"/>
      <c r="B200" s="201">
        <v>329</v>
      </c>
      <c r="C200" s="200" t="s">
        <v>127</v>
      </c>
      <c r="D200" s="202">
        <f>D201+D204+D206+D208+D210</f>
        <v>3760</v>
      </c>
      <c r="E200" s="202">
        <f t="shared" ref="E200:F200" si="66">E201+E204+E206+E208+E210</f>
        <v>3760</v>
      </c>
      <c r="F200" s="202">
        <f t="shared" si="66"/>
        <v>3760</v>
      </c>
    </row>
    <row r="201" spans="1:6" s="179" customFormat="1" x14ac:dyDescent="0.25">
      <c r="A201" s="200"/>
      <c r="B201" s="201">
        <v>3292</v>
      </c>
      <c r="C201" s="200" t="s">
        <v>129</v>
      </c>
      <c r="D201" s="202">
        <f>D202+D203</f>
        <v>3300</v>
      </c>
      <c r="E201" s="202">
        <f t="shared" ref="E201:F201" si="67">E202+E203</f>
        <v>3300</v>
      </c>
      <c r="F201" s="202">
        <f t="shared" si="67"/>
        <v>3300</v>
      </c>
    </row>
    <row r="202" spans="1:6" s="203" customFormat="1" ht="15" customHeight="1" x14ac:dyDescent="0.25">
      <c r="A202" s="208" t="s">
        <v>397</v>
      </c>
      <c r="B202" s="210">
        <v>32922</v>
      </c>
      <c r="C202" s="208" t="s">
        <v>398</v>
      </c>
      <c r="D202" s="215">
        <v>2800</v>
      </c>
      <c r="E202" s="215">
        <v>2800</v>
      </c>
      <c r="F202" s="215">
        <v>2800</v>
      </c>
    </row>
    <row r="203" spans="1:6" s="179" customFormat="1" ht="15" customHeight="1" x14ac:dyDescent="0.25">
      <c r="A203" s="208" t="s">
        <v>399</v>
      </c>
      <c r="B203" s="210">
        <v>32923</v>
      </c>
      <c r="C203" s="208" t="s">
        <v>400</v>
      </c>
      <c r="D203" s="215">
        <v>500</v>
      </c>
      <c r="E203" s="215">
        <v>500</v>
      </c>
      <c r="F203" s="215">
        <v>500</v>
      </c>
    </row>
    <row r="204" spans="1:6" s="179" customFormat="1" x14ac:dyDescent="0.25">
      <c r="A204" s="200"/>
      <c r="B204" s="201">
        <v>3293</v>
      </c>
      <c r="C204" s="200" t="s">
        <v>130</v>
      </c>
      <c r="D204" s="202">
        <f>D205</f>
        <v>150</v>
      </c>
      <c r="E204" s="202">
        <f t="shared" ref="E204:F204" si="68">E205</f>
        <v>150</v>
      </c>
      <c r="F204" s="202">
        <f t="shared" si="68"/>
        <v>150</v>
      </c>
    </row>
    <row r="205" spans="1:6" s="179" customFormat="1" ht="15" customHeight="1" x14ac:dyDescent="0.25">
      <c r="A205" s="208" t="s">
        <v>401</v>
      </c>
      <c r="B205" s="210">
        <v>32931</v>
      </c>
      <c r="C205" s="208" t="s">
        <v>130</v>
      </c>
      <c r="D205" s="215">
        <v>150</v>
      </c>
      <c r="E205" s="215">
        <v>150</v>
      </c>
      <c r="F205" s="215">
        <v>150</v>
      </c>
    </row>
    <row r="206" spans="1:6" s="203" customFormat="1" x14ac:dyDescent="0.25">
      <c r="A206" s="200"/>
      <c r="B206" s="201">
        <v>3294</v>
      </c>
      <c r="C206" s="200" t="s">
        <v>402</v>
      </c>
      <c r="D206" s="202">
        <f>D207</f>
        <v>0</v>
      </c>
      <c r="E206" s="202">
        <f t="shared" ref="E206:F206" si="69">E207</f>
        <v>0</v>
      </c>
      <c r="F206" s="202">
        <f t="shared" si="69"/>
        <v>0</v>
      </c>
    </row>
    <row r="207" spans="1:6" s="179" customFormat="1" ht="15" customHeight="1" x14ac:dyDescent="0.25">
      <c r="A207" s="208" t="s">
        <v>403</v>
      </c>
      <c r="B207" s="210">
        <v>32941</v>
      </c>
      <c r="C207" s="208" t="s">
        <v>404</v>
      </c>
      <c r="D207" s="215">
        <v>0</v>
      </c>
      <c r="E207" s="215">
        <v>0</v>
      </c>
      <c r="F207" s="215">
        <v>0</v>
      </c>
    </row>
    <row r="208" spans="1:6" s="203" customFormat="1" x14ac:dyDescent="0.25">
      <c r="A208" s="200"/>
      <c r="B208" s="201">
        <v>3295</v>
      </c>
      <c r="C208" s="200" t="s">
        <v>132</v>
      </c>
      <c r="D208" s="202">
        <f>D209</f>
        <v>10</v>
      </c>
      <c r="E208" s="202">
        <f t="shared" ref="E208:F208" si="70">E209</f>
        <v>10</v>
      </c>
      <c r="F208" s="202">
        <f t="shared" si="70"/>
        <v>10</v>
      </c>
    </row>
    <row r="209" spans="1:6" s="179" customFormat="1" ht="15" customHeight="1" x14ac:dyDescent="0.25">
      <c r="A209" s="208" t="s">
        <v>405</v>
      </c>
      <c r="B209" s="210">
        <v>32952</v>
      </c>
      <c r="C209" s="208" t="s">
        <v>406</v>
      </c>
      <c r="D209" s="215">
        <v>10</v>
      </c>
      <c r="E209" s="215">
        <v>10</v>
      </c>
      <c r="F209" s="215">
        <v>10</v>
      </c>
    </row>
    <row r="210" spans="1:6" s="203" customFormat="1" x14ac:dyDescent="0.25">
      <c r="A210" s="200"/>
      <c r="B210" s="201">
        <v>3299</v>
      </c>
      <c r="C210" s="200" t="s">
        <v>127</v>
      </c>
      <c r="D210" s="202">
        <f>D211</f>
        <v>300</v>
      </c>
      <c r="E210" s="202">
        <f t="shared" ref="E210:F210" si="71">E211</f>
        <v>300</v>
      </c>
      <c r="F210" s="202">
        <f t="shared" si="71"/>
        <v>300</v>
      </c>
    </row>
    <row r="211" spans="1:6" x14ac:dyDescent="0.25">
      <c r="A211" s="208" t="s">
        <v>407</v>
      </c>
      <c r="B211" s="210">
        <v>32999</v>
      </c>
      <c r="C211" s="208" t="s">
        <v>127</v>
      </c>
      <c r="D211" s="215">
        <v>300</v>
      </c>
      <c r="E211" s="215">
        <v>300</v>
      </c>
      <c r="F211" s="215">
        <v>300</v>
      </c>
    </row>
    <row r="212" spans="1:6" ht="12" customHeight="1" x14ac:dyDescent="0.25">
      <c r="A212" s="200"/>
      <c r="B212" s="201">
        <v>34</v>
      </c>
      <c r="C212" s="200" t="s">
        <v>188</v>
      </c>
      <c r="D212" s="202">
        <f>D213</f>
        <v>1000</v>
      </c>
      <c r="E212" s="202">
        <f t="shared" ref="E212:F212" si="72">E213</f>
        <v>1000</v>
      </c>
      <c r="F212" s="202">
        <f t="shared" si="72"/>
        <v>1000</v>
      </c>
    </row>
    <row r="213" spans="1:6" ht="12" customHeight="1" x14ac:dyDescent="0.25">
      <c r="A213" s="200"/>
      <c r="B213" s="201">
        <v>343</v>
      </c>
      <c r="C213" s="200" t="s">
        <v>136</v>
      </c>
      <c r="D213" s="202">
        <f>D214+D216+D218</f>
        <v>1000</v>
      </c>
      <c r="E213" s="202">
        <f t="shared" ref="E213:F213" si="73">E214+E216+E218</f>
        <v>1000</v>
      </c>
      <c r="F213" s="202">
        <f t="shared" si="73"/>
        <v>1000</v>
      </c>
    </row>
    <row r="214" spans="1:6" ht="12" customHeight="1" x14ac:dyDescent="0.25">
      <c r="A214" s="200"/>
      <c r="B214" s="201">
        <v>3431</v>
      </c>
      <c r="C214" s="200" t="s">
        <v>137</v>
      </c>
      <c r="D214" s="202">
        <f>D215</f>
        <v>1000</v>
      </c>
      <c r="E214" s="202">
        <f t="shared" ref="E214:F214" si="74">E215</f>
        <v>1000</v>
      </c>
      <c r="F214" s="202">
        <f t="shared" si="74"/>
        <v>1000</v>
      </c>
    </row>
    <row r="215" spans="1:6" ht="15" customHeight="1" x14ac:dyDescent="0.25">
      <c r="A215" s="208" t="s">
        <v>408</v>
      </c>
      <c r="B215" s="210">
        <v>34311</v>
      </c>
      <c r="C215" s="208" t="s">
        <v>409</v>
      </c>
      <c r="D215" s="215">
        <v>1000</v>
      </c>
      <c r="E215" s="215">
        <v>1000</v>
      </c>
      <c r="F215" s="215">
        <v>1000</v>
      </c>
    </row>
    <row r="216" spans="1:6" ht="12" customHeight="1" x14ac:dyDescent="0.25">
      <c r="A216" s="200"/>
      <c r="B216" s="201">
        <v>3433</v>
      </c>
      <c r="C216" s="200" t="s">
        <v>138</v>
      </c>
      <c r="D216" s="202">
        <f>D217</f>
        <v>0</v>
      </c>
      <c r="E216" s="202">
        <f t="shared" ref="E216:F216" si="75">E217</f>
        <v>0</v>
      </c>
      <c r="F216" s="202">
        <f t="shared" si="75"/>
        <v>0</v>
      </c>
    </row>
    <row r="217" spans="1:6" ht="15" customHeight="1" x14ac:dyDescent="0.25">
      <c r="A217" s="208" t="s">
        <v>410</v>
      </c>
      <c r="B217" s="210">
        <v>34339</v>
      </c>
      <c r="C217" s="208" t="s">
        <v>411</v>
      </c>
      <c r="D217" s="215">
        <v>0</v>
      </c>
      <c r="E217" s="215">
        <v>0</v>
      </c>
      <c r="F217" s="215">
        <v>0</v>
      </c>
    </row>
    <row r="218" spans="1:6" ht="12" customHeight="1" x14ac:dyDescent="0.25">
      <c r="A218" s="200"/>
      <c r="B218" s="201">
        <v>3434</v>
      </c>
      <c r="C218" s="200" t="s">
        <v>412</v>
      </c>
      <c r="D218" s="202">
        <f>D219</f>
        <v>0</v>
      </c>
      <c r="E218" s="202">
        <f t="shared" ref="E218:F218" si="76">E219</f>
        <v>0</v>
      </c>
      <c r="F218" s="202">
        <f t="shared" si="76"/>
        <v>0</v>
      </c>
    </row>
    <row r="219" spans="1:6" ht="15" customHeight="1" x14ac:dyDescent="0.25">
      <c r="A219" s="208" t="s">
        <v>413</v>
      </c>
      <c r="B219" s="210">
        <v>34349</v>
      </c>
      <c r="C219" s="208" t="s">
        <v>412</v>
      </c>
      <c r="D219" s="215">
        <v>0</v>
      </c>
      <c r="E219" s="215">
        <v>0</v>
      </c>
      <c r="F219" s="215">
        <v>0</v>
      </c>
    </row>
    <row r="220" spans="1:6" ht="16.5" customHeight="1" x14ac:dyDescent="0.25">
      <c r="A220" s="296" t="s">
        <v>328</v>
      </c>
      <c r="B220" s="296"/>
      <c r="C220" s="296"/>
      <c r="D220" s="231"/>
      <c r="E220" s="231"/>
      <c r="F220" s="231"/>
    </row>
    <row r="221" spans="1:6" ht="16.5" customHeight="1" x14ac:dyDescent="0.25">
      <c r="A221" s="296" t="s">
        <v>206</v>
      </c>
      <c r="B221" s="296"/>
      <c r="C221" s="296"/>
      <c r="D221" s="229"/>
      <c r="E221" s="229"/>
      <c r="F221" s="229"/>
    </row>
    <row r="222" spans="1:6" ht="16.5" customHeight="1" x14ac:dyDescent="0.25">
      <c r="A222" s="296" t="s">
        <v>414</v>
      </c>
      <c r="B222" s="296"/>
      <c r="C222" s="296"/>
      <c r="D222" s="229"/>
      <c r="E222" s="229"/>
      <c r="F222" s="229"/>
    </row>
    <row r="223" spans="1:6" ht="15" customHeight="1" x14ac:dyDescent="0.25">
      <c r="A223" s="197" t="s">
        <v>254</v>
      </c>
      <c r="B223" s="198" t="s">
        <v>330</v>
      </c>
      <c r="C223" s="197" t="s">
        <v>331</v>
      </c>
      <c r="D223" s="199">
        <v>0</v>
      </c>
      <c r="E223" s="199">
        <v>0</v>
      </c>
      <c r="F223" s="199">
        <v>0</v>
      </c>
    </row>
    <row r="224" spans="1:6" ht="15" customHeight="1" x14ac:dyDescent="0.25">
      <c r="A224" s="200"/>
      <c r="B224" s="201">
        <v>4</v>
      </c>
      <c r="C224" s="200" t="s">
        <v>12</v>
      </c>
      <c r="D224" s="202">
        <v>0</v>
      </c>
      <c r="E224" s="202">
        <v>0</v>
      </c>
      <c r="F224" s="202">
        <v>0</v>
      </c>
    </row>
    <row r="225" spans="1:6" ht="15" customHeight="1" x14ac:dyDescent="0.25">
      <c r="A225" s="200"/>
      <c r="B225" s="201">
        <v>42</v>
      </c>
      <c r="C225" s="200" t="s">
        <v>29</v>
      </c>
      <c r="D225" s="202">
        <v>0</v>
      </c>
      <c r="E225" s="202">
        <v>0</v>
      </c>
      <c r="F225" s="202">
        <v>0</v>
      </c>
    </row>
    <row r="226" spans="1:6" ht="15" customHeight="1" x14ac:dyDescent="0.25">
      <c r="A226" s="200"/>
      <c r="B226" s="201">
        <v>421</v>
      </c>
      <c r="C226" s="200" t="s">
        <v>141</v>
      </c>
      <c r="D226" s="202">
        <v>0</v>
      </c>
      <c r="E226" s="202">
        <v>0</v>
      </c>
      <c r="F226" s="202">
        <v>0</v>
      </c>
    </row>
    <row r="227" spans="1:6" ht="15" customHeight="1" x14ac:dyDescent="0.25">
      <c r="A227" s="200"/>
      <c r="B227" s="201">
        <v>4212</v>
      </c>
      <c r="C227" s="200" t="s">
        <v>142</v>
      </c>
      <c r="D227" s="202">
        <v>0</v>
      </c>
      <c r="E227" s="202">
        <v>0</v>
      </c>
      <c r="F227" s="202">
        <v>0</v>
      </c>
    </row>
    <row r="228" spans="1:6" ht="15" customHeight="1" x14ac:dyDescent="0.25">
      <c r="A228" s="208" t="s">
        <v>415</v>
      </c>
      <c r="B228" s="210">
        <v>42122</v>
      </c>
      <c r="C228" s="208" t="s">
        <v>142</v>
      </c>
      <c r="D228" s="215">
        <v>0</v>
      </c>
      <c r="E228" s="215">
        <v>0</v>
      </c>
      <c r="F228" s="215">
        <v>0</v>
      </c>
    </row>
    <row r="229" spans="1:6" ht="15" customHeight="1" x14ac:dyDescent="0.25">
      <c r="A229" s="200"/>
      <c r="B229" s="201">
        <v>4214</v>
      </c>
      <c r="C229" s="200" t="s">
        <v>416</v>
      </c>
      <c r="D229" s="202">
        <v>0</v>
      </c>
      <c r="E229" s="202">
        <v>0</v>
      </c>
      <c r="F229" s="202">
        <v>0</v>
      </c>
    </row>
    <row r="230" spans="1:6" ht="15" customHeight="1" x14ac:dyDescent="0.25">
      <c r="A230" s="208" t="s">
        <v>417</v>
      </c>
      <c r="B230" s="210">
        <v>42149</v>
      </c>
      <c r="C230" s="208" t="s">
        <v>418</v>
      </c>
      <c r="D230" s="215">
        <v>0</v>
      </c>
      <c r="E230" s="215">
        <v>0</v>
      </c>
      <c r="F230" s="215">
        <v>0</v>
      </c>
    </row>
    <row r="231" spans="1:6" ht="15" customHeight="1" x14ac:dyDescent="0.25">
      <c r="A231" s="200"/>
      <c r="B231" s="201">
        <v>45</v>
      </c>
      <c r="C231" s="200" t="s">
        <v>148</v>
      </c>
      <c r="D231" s="202">
        <v>0</v>
      </c>
      <c r="E231" s="202">
        <v>0</v>
      </c>
      <c r="F231" s="202">
        <v>0</v>
      </c>
    </row>
    <row r="232" spans="1:6" ht="15" customHeight="1" x14ac:dyDescent="0.25">
      <c r="A232" s="200"/>
      <c r="B232" s="201">
        <v>451</v>
      </c>
      <c r="C232" s="200" t="s">
        <v>149</v>
      </c>
      <c r="D232" s="202">
        <v>0</v>
      </c>
      <c r="E232" s="202">
        <v>0</v>
      </c>
      <c r="F232" s="202">
        <v>0</v>
      </c>
    </row>
    <row r="233" spans="1:6" ht="15" customHeight="1" x14ac:dyDescent="0.25">
      <c r="A233" s="200"/>
      <c r="B233" s="201">
        <v>4511</v>
      </c>
      <c r="C233" s="200" t="s">
        <v>149</v>
      </c>
      <c r="D233" s="202">
        <v>0</v>
      </c>
      <c r="E233" s="202">
        <v>0</v>
      </c>
      <c r="F233" s="202">
        <v>0</v>
      </c>
    </row>
    <row r="234" spans="1:6" ht="15" customHeight="1" x14ac:dyDescent="0.25">
      <c r="A234" s="208" t="s">
        <v>419</v>
      </c>
      <c r="B234" s="210">
        <v>45111</v>
      </c>
      <c r="C234" s="208" t="s">
        <v>149</v>
      </c>
      <c r="D234" s="215">
        <v>0</v>
      </c>
      <c r="E234" s="215">
        <v>0</v>
      </c>
      <c r="F234" s="215">
        <v>0</v>
      </c>
    </row>
    <row r="235" spans="1:6" ht="15" customHeight="1" x14ac:dyDescent="0.25">
      <c r="A235" s="200"/>
      <c r="B235" s="201">
        <v>454</v>
      </c>
      <c r="C235" s="200" t="s">
        <v>150</v>
      </c>
      <c r="D235" s="202">
        <v>0</v>
      </c>
      <c r="E235" s="202">
        <v>0</v>
      </c>
      <c r="F235" s="202">
        <v>0</v>
      </c>
    </row>
    <row r="236" spans="1:6" s="179" customFormat="1" ht="19.5" customHeight="1" x14ac:dyDescent="0.25">
      <c r="A236" s="200"/>
      <c r="B236" s="201">
        <v>4541</v>
      </c>
      <c r="C236" s="200" t="s">
        <v>150</v>
      </c>
      <c r="D236" s="202">
        <v>0</v>
      </c>
      <c r="E236" s="202">
        <v>0</v>
      </c>
      <c r="F236" s="202">
        <v>0</v>
      </c>
    </row>
    <row r="237" spans="1:6" s="179" customFormat="1" x14ac:dyDescent="0.25">
      <c r="A237" s="208" t="s">
        <v>420</v>
      </c>
      <c r="B237" s="210">
        <v>45411</v>
      </c>
      <c r="C237" s="208" t="s">
        <v>150</v>
      </c>
      <c r="D237" s="215">
        <v>0</v>
      </c>
      <c r="E237" s="215">
        <v>0</v>
      </c>
      <c r="F237" s="215">
        <v>0</v>
      </c>
    </row>
    <row r="238" spans="1:6" s="179" customFormat="1" x14ac:dyDescent="0.25">
      <c r="A238" s="208"/>
      <c r="B238" s="210"/>
      <c r="C238" s="208"/>
      <c r="D238" s="215"/>
      <c r="E238" s="215"/>
      <c r="F238" s="215"/>
    </row>
    <row r="239" spans="1:6" s="179" customFormat="1" ht="1.5" customHeight="1" x14ac:dyDescent="0.25">
      <c r="A239" s="208"/>
      <c r="B239" s="210"/>
      <c r="C239" s="208"/>
      <c r="D239" s="215"/>
      <c r="E239" s="215"/>
      <c r="F239" s="215"/>
    </row>
    <row r="240" spans="1:6" ht="16.5" customHeight="1" x14ac:dyDescent="0.25">
      <c r="A240" s="296" t="s">
        <v>328</v>
      </c>
      <c r="B240" s="296"/>
      <c r="C240" s="296"/>
      <c r="D240" s="231"/>
      <c r="E240" s="231"/>
      <c r="F240" s="231"/>
    </row>
    <row r="241" spans="1:6" ht="16.5" customHeight="1" x14ac:dyDescent="0.25">
      <c r="A241" s="296" t="s">
        <v>206</v>
      </c>
      <c r="B241" s="296"/>
      <c r="C241" s="296"/>
      <c r="D241" s="229"/>
      <c r="E241" s="229"/>
      <c r="F241" s="229"/>
    </row>
    <row r="242" spans="1:6" ht="16.5" customHeight="1" x14ac:dyDescent="0.25">
      <c r="A242" s="296" t="s">
        <v>421</v>
      </c>
      <c r="B242" s="296"/>
      <c r="C242" s="296"/>
      <c r="D242" s="229"/>
      <c r="E242" s="229"/>
      <c r="F242" s="229"/>
    </row>
    <row r="243" spans="1:6" s="179" customFormat="1" ht="17.25" customHeight="1" x14ac:dyDescent="0.25">
      <c r="A243" s="197" t="s">
        <v>254</v>
      </c>
      <c r="B243" s="198" t="s">
        <v>330</v>
      </c>
      <c r="C243" s="197" t="s">
        <v>331</v>
      </c>
      <c r="D243" s="199">
        <f>D244</f>
        <v>500</v>
      </c>
      <c r="E243" s="199">
        <f t="shared" ref="E243:F244" si="77">E244</f>
        <v>500</v>
      </c>
      <c r="F243" s="199">
        <f t="shared" si="77"/>
        <v>500</v>
      </c>
    </row>
    <row r="244" spans="1:6" s="179" customFormat="1" ht="12" customHeight="1" x14ac:dyDescent="0.25">
      <c r="A244" s="200"/>
      <c r="B244" s="201">
        <v>4</v>
      </c>
      <c r="C244" s="200" t="s">
        <v>12</v>
      </c>
      <c r="D244" s="202">
        <f>D245</f>
        <v>500</v>
      </c>
      <c r="E244" s="202">
        <f t="shared" si="77"/>
        <v>500</v>
      </c>
      <c r="F244" s="202">
        <f t="shared" si="77"/>
        <v>500</v>
      </c>
    </row>
    <row r="245" spans="1:6" s="179" customFormat="1" ht="12" customHeight="1" x14ac:dyDescent="0.25">
      <c r="A245" s="200"/>
      <c r="B245" s="201">
        <v>42</v>
      </c>
      <c r="C245" s="200" t="s">
        <v>29</v>
      </c>
      <c r="D245" s="202">
        <f>D246+D249+D252</f>
        <v>500</v>
      </c>
      <c r="E245" s="202">
        <f t="shared" ref="E245:F245" si="78">E246+E249+E252</f>
        <v>500</v>
      </c>
      <c r="F245" s="202">
        <f t="shared" si="78"/>
        <v>500</v>
      </c>
    </row>
    <row r="246" spans="1:6" s="179" customFormat="1" ht="15" customHeight="1" x14ac:dyDescent="0.25">
      <c r="A246" s="200"/>
      <c r="B246" s="201">
        <v>422</v>
      </c>
      <c r="C246" s="200" t="s">
        <v>143</v>
      </c>
      <c r="D246" s="202">
        <f>D247</f>
        <v>500</v>
      </c>
      <c r="E246" s="202">
        <f t="shared" ref="E246:F247" si="79">E247</f>
        <v>500</v>
      </c>
      <c r="F246" s="202">
        <f t="shared" si="79"/>
        <v>500</v>
      </c>
    </row>
    <row r="247" spans="1:6" s="203" customFormat="1" x14ac:dyDescent="0.25">
      <c r="A247" s="200"/>
      <c r="B247" s="201">
        <v>4227</v>
      </c>
      <c r="C247" s="200" t="s">
        <v>95</v>
      </c>
      <c r="D247" s="202">
        <f>D248</f>
        <v>500</v>
      </c>
      <c r="E247" s="202">
        <f t="shared" si="79"/>
        <v>500</v>
      </c>
      <c r="F247" s="202">
        <f t="shared" si="79"/>
        <v>500</v>
      </c>
    </row>
    <row r="248" spans="1:6" s="179" customFormat="1" x14ac:dyDescent="0.25">
      <c r="A248" s="208" t="s">
        <v>422</v>
      </c>
      <c r="B248" s="210">
        <v>42273</v>
      </c>
      <c r="C248" s="208" t="s">
        <v>423</v>
      </c>
      <c r="D248" s="215">
        <v>500</v>
      </c>
      <c r="E248" s="215">
        <v>500</v>
      </c>
      <c r="F248" s="215">
        <v>500</v>
      </c>
    </row>
    <row r="249" spans="1:6" s="203" customFormat="1" x14ac:dyDescent="0.25">
      <c r="A249" s="200"/>
      <c r="B249" s="201">
        <v>424</v>
      </c>
      <c r="C249" s="200" t="s">
        <v>160</v>
      </c>
      <c r="D249" s="202">
        <f>D250</f>
        <v>0</v>
      </c>
      <c r="E249" s="202">
        <f t="shared" ref="E249:F250" si="80">E250</f>
        <v>0</v>
      </c>
      <c r="F249" s="202">
        <f t="shared" si="80"/>
        <v>0</v>
      </c>
    </row>
    <row r="250" spans="1:6" ht="12" customHeight="1" x14ac:dyDescent="0.25">
      <c r="A250" s="200"/>
      <c r="B250" s="201">
        <v>4241</v>
      </c>
      <c r="C250" s="200" t="s">
        <v>147</v>
      </c>
      <c r="D250" s="202">
        <f>D251</f>
        <v>0</v>
      </c>
      <c r="E250" s="202">
        <f t="shared" si="80"/>
        <v>0</v>
      </c>
      <c r="F250" s="202">
        <f t="shared" si="80"/>
        <v>0</v>
      </c>
    </row>
    <row r="251" spans="1:6" ht="12" customHeight="1" x14ac:dyDescent="0.25">
      <c r="A251" s="208" t="s">
        <v>424</v>
      </c>
      <c r="B251" s="210">
        <v>42411</v>
      </c>
      <c r="C251" s="208" t="s">
        <v>425</v>
      </c>
      <c r="D251" s="215">
        <v>0</v>
      </c>
      <c r="E251" s="215">
        <v>0</v>
      </c>
      <c r="F251" s="215">
        <v>0</v>
      </c>
    </row>
    <row r="252" spans="1:6" x14ac:dyDescent="0.25">
      <c r="A252" s="200"/>
      <c r="B252" s="201">
        <v>426</v>
      </c>
      <c r="C252" s="200" t="s">
        <v>426</v>
      </c>
      <c r="D252" s="202">
        <f>D253</f>
        <v>0</v>
      </c>
      <c r="E252" s="202">
        <f t="shared" ref="E252:F253" si="81">E253</f>
        <v>0</v>
      </c>
      <c r="F252" s="202">
        <f t="shared" si="81"/>
        <v>0</v>
      </c>
    </row>
    <row r="253" spans="1:6" ht="12" customHeight="1" x14ac:dyDescent="0.25">
      <c r="A253" s="200"/>
      <c r="B253" s="201">
        <v>4262</v>
      </c>
      <c r="C253" s="200" t="s">
        <v>427</v>
      </c>
      <c r="D253" s="202">
        <f>D254</f>
        <v>0</v>
      </c>
      <c r="E253" s="202">
        <f t="shared" si="81"/>
        <v>0</v>
      </c>
      <c r="F253" s="202">
        <f t="shared" si="81"/>
        <v>0</v>
      </c>
    </row>
    <row r="254" spans="1:6" s="179" customFormat="1" x14ac:dyDescent="0.25">
      <c r="A254" s="208" t="s">
        <v>428</v>
      </c>
      <c r="B254" s="210">
        <v>42621</v>
      </c>
      <c r="C254" s="208" t="s">
        <v>427</v>
      </c>
      <c r="D254" s="215">
        <v>0</v>
      </c>
      <c r="E254" s="215">
        <v>0</v>
      </c>
      <c r="F254" s="215">
        <v>0</v>
      </c>
    </row>
    <row r="255" spans="1:6" s="179" customFormat="1" x14ac:dyDescent="0.25">
      <c r="A255" s="208"/>
      <c r="B255" s="210"/>
      <c r="C255" s="208"/>
      <c r="D255" s="215"/>
      <c r="E255" s="215"/>
      <c r="F255" s="215"/>
    </row>
    <row r="256" spans="1:6" ht="16.5" customHeight="1" x14ac:dyDescent="0.25">
      <c r="A256" s="296" t="s">
        <v>328</v>
      </c>
      <c r="B256" s="296"/>
      <c r="C256" s="296"/>
      <c r="D256" s="231"/>
      <c r="E256" s="231"/>
      <c r="F256" s="231"/>
    </row>
    <row r="257" spans="1:6" ht="16.5" customHeight="1" x14ac:dyDescent="0.25">
      <c r="A257" s="296" t="s">
        <v>207</v>
      </c>
      <c r="B257" s="296"/>
      <c r="C257" s="296"/>
      <c r="D257" s="232"/>
      <c r="E257" s="232"/>
      <c r="F257" s="232"/>
    </row>
    <row r="258" spans="1:6" s="179" customFormat="1" x14ac:dyDescent="0.25">
      <c r="A258" s="197" t="s">
        <v>254</v>
      </c>
      <c r="B258" s="198"/>
      <c r="C258" s="197" t="s">
        <v>429</v>
      </c>
      <c r="D258" s="199">
        <f>D259+D261+D270</f>
        <v>82500</v>
      </c>
      <c r="E258" s="199">
        <f t="shared" ref="E258:F258" si="82">E259+E261+E270</f>
        <v>82500</v>
      </c>
      <c r="F258" s="199">
        <f t="shared" si="82"/>
        <v>82500</v>
      </c>
    </row>
    <row r="259" spans="1:6" ht="17.25" customHeight="1" x14ac:dyDescent="0.25">
      <c r="A259" s="296" t="s">
        <v>430</v>
      </c>
      <c r="B259" s="296"/>
      <c r="C259" s="296"/>
      <c r="D259" s="232">
        <f>D260</f>
        <v>1000</v>
      </c>
      <c r="E259" s="232">
        <f t="shared" ref="E259:F259" si="83">E260</f>
        <v>1000</v>
      </c>
      <c r="F259" s="232">
        <f t="shared" si="83"/>
        <v>1000</v>
      </c>
    </row>
    <row r="260" spans="1:6" s="179" customFormat="1" x14ac:dyDescent="0.25">
      <c r="A260" s="200" t="s">
        <v>431</v>
      </c>
      <c r="B260" s="233">
        <v>32119</v>
      </c>
      <c r="C260" s="200" t="s">
        <v>432</v>
      </c>
      <c r="D260" s="234">
        <v>1000</v>
      </c>
      <c r="E260" s="234">
        <v>1000</v>
      </c>
      <c r="F260" s="234">
        <v>1000</v>
      </c>
    </row>
    <row r="261" spans="1:6" ht="16.5" customHeight="1" x14ac:dyDescent="0.25">
      <c r="A261" s="296" t="s">
        <v>433</v>
      </c>
      <c r="B261" s="296"/>
      <c r="C261" s="296"/>
      <c r="D261" s="232">
        <f>D262+D263+D264+D265+D266</f>
        <v>34900</v>
      </c>
      <c r="E261" s="232">
        <f t="shared" ref="E261:F261" si="84">E262+E263+E264+E265+E266</f>
        <v>34900</v>
      </c>
      <c r="F261" s="232">
        <f t="shared" si="84"/>
        <v>34900</v>
      </c>
    </row>
    <row r="262" spans="1:6" s="179" customFormat="1" x14ac:dyDescent="0.25">
      <c r="A262" s="200" t="s">
        <v>434</v>
      </c>
      <c r="B262" s="233">
        <v>32919</v>
      </c>
      <c r="C262" s="200" t="s">
        <v>435</v>
      </c>
      <c r="D262" s="234">
        <v>1400</v>
      </c>
      <c r="E262" s="234">
        <v>1400</v>
      </c>
      <c r="F262" s="234">
        <v>1400</v>
      </c>
    </row>
    <row r="263" spans="1:6" s="179" customFormat="1" x14ac:dyDescent="0.25">
      <c r="A263" s="200"/>
      <c r="B263" s="233">
        <v>32919</v>
      </c>
      <c r="C263" s="200" t="s">
        <v>436</v>
      </c>
      <c r="D263" s="234">
        <v>0</v>
      </c>
      <c r="E263" s="234">
        <v>0</v>
      </c>
      <c r="F263" s="234">
        <v>0</v>
      </c>
    </row>
    <row r="264" spans="1:6" s="179" customFormat="1" x14ac:dyDescent="0.25">
      <c r="A264" s="200"/>
      <c r="B264" s="233">
        <v>321210</v>
      </c>
      <c r="C264" s="200" t="s">
        <v>336</v>
      </c>
      <c r="D264" s="234">
        <v>15000</v>
      </c>
      <c r="E264" s="234">
        <v>15000</v>
      </c>
      <c r="F264" s="234">
        <v>15000</v>
      </c>
    </row>
    <row r="265" spans="1:6" s="179" customFormat="1" x14ac:dyDescent="0.25">
      <c r="A265" s="200"/>
      <c r="B265" s="233">
        <v>32233</v>
      </c>
      <c r="C265" s="200" t="s">
        <v>352</v>
      </c>
      <c r="D265" s="234">
        <v>8500</v>
      </c>
      <c r="E265" s="234">
        <v>8500</v>
      </c>
      <c r="F265" s="234">
        <v>8500</v>
      </c>
    </row>
    <row r="266" spans="1:6" s="179" customFormat="1" x14ac:dyDescent="0.25">
      <c r="A266" s="200"/>
      <c r="B266" s="233">
        <v>32359</v>
      </c>
      <c r="C266" s="200" t="s">
        <v>378</v>
      </c>
      <c r="D266" s="234">
        <v>10000</v>
      </c>
      <c r="E266" s="234">
        <v>10000</v>
      </c>
      <c r="F266" s="234">
        <v>10000</v>
      </c>
    </row>
    <row r="267" spans="1:6" ht="16.5" customHeight="1" x14ac:dyDescent="0.25">
      <c r="A267" s="296" t="s">
        <v>437</v>
      </c>
      <c r="B267" s="296"/>
      <c r="C267" s="296"/>
      <c r="D267" s="232">
        <f>D268+D269</f>
        <v>0</v>
      </c>
      <c r="E267" s="232">
        <f t="shared" ref="E267:F267" si="85">E268+E269</f>
        <v>0</v>
      </c>
      <c r="F267" s="232">
        <f t="shared" si="85"/>
        <v>0</v>
      </c>
    </row>
    <row r="268" spans="1:6" s="179" customFormat="1" x14ac:dyDescent="0.25">
      <c r="A268" s="200" t="s">
        <v>438</v>
      </c>
      <c r="B268" s="233">
        <v>31219</v>
      </c>
      <c r="C268" s="200" t="s">
        <v>439</v>
      </c>
      <c r="D268" s="234">
        <v>0</v>
      </c>
      <c r="E268" s="234">
        <v>0</v>
      </c>
      <c r="F268" s="234">
        <v>0</v>
      </c>
    </row>
    <row r="269" spans="1:6" s="179" customFormat="1" x14ac:dyDescent="0.25">
      <c r="A269" s="200" t="s">
        <v>440</v>
      </c>
      <c r="B269" s="233">
        <v>31219</v>
      </c>
      <c r="C269" s="200" t="s">
        <v>439</v>
      </c>
      <c r="D269" s="234">
        <v>0</v>
      </c>
      <c r="E269" s="234">
        <v>0</v>
      </c>
      <c r="F269" s="234">
        <v>0</v>
      </c>
    </row>
    <row r="270" spans="1:6" s="179" customFormat="1" ht="27" customHeight="1" x14ac:dyDescent="0.25">
      <c r="A270" s="296" t="s">
        <v>441</v>
      </c>
      <c r="B270" s="296"/>
      <c r="C270" s="296"/>
      <c r="D270" s="231">
        <f>D271+D272+D273</f>
        <v>46600</v>
      </c>
      <c r="E270" s="231">
        <f t="shared" ref="E270:F270" si="86">E271+E272+E273</f>
        <v>46600</v>
      </c>
      <c r="F270" s="231">
        <f t="shared" si="86"/>
        <v>46600</v>
      </c>
    </row>
    <row r="271" spans="1:6" s="179" customFormat="1" x14ac:dyDescent="0.25">
      <c r="A271" s="235"/>
      <c r="B271" s="236">
        <v>32359</v>
      </c>
      <c r="C271" s="235" t="s">
        <v>120</v>
      </c>
      <c r="D271" s="237">
        <v>0</v>
      </c>
      <c r="E271" s="237">
        <v>0</v>
      </c>
      <c r="F271" s="237">
        <v>0</v>
      </c>
    </row>
    <row r="272" spans="1:6" s="203" customFormat="1" x14ac:dyDescent="0.25">
      <c r="A272" s="235"/>
      <c r="B272" s="236">
        <v>32321</v>
      </c>
      <c r="C272" s="235" t="s">
        <v>371</v>
      </c>
      <c r="D272" s="237">
        <v>33300</v>
      </c>
      <c r="E272" s="237">
        <v>33300</v>
      </c>
      <c r="F272" s="237">
        <v>33300</v>
      </c>
    </row>
    <row r="273" spans="1:6" s="203" customFormat="1" x14ac:dyDescent="0.25">
      <c r="A273" s="235"/>
      <c r="B273" s="236">
        <v>422</v>
      </c>
      <c r="C273" s="235" t="s">
        <v>143</v>
      </c>
      <c r="D273" s="237">
        <v>13300</v>
      </c>
      <c r="E273" s="237">
        <v>13300</v>
      </c>
      <c r="F273" s="237">
        <v>13300</v>
      </c>
    </row>
    <row r="274" spans="1:6" s="203" customFormat="1" x14ac:dyDescent="0.25">
      <c r="A274" s="208"/>
      <c r="B274" s="210"/>
      <c r="C274" s="208"/>
      <c r="D274" s="215"/>
      <c r="E274" s="215"/>
      <c r="F274" s="215"/>
    </row>
    <row r="275" spans="1:6" ht="16.5" customHeight="1" x14ac:dyDescent="0.25">
      <c r="A275" s="296" t="s">
        <v>328</v>
      </c>
      <c r="B275" s="296"/>
      <c r="C275" s="296"/>
      <c r="D275" s="231"/>
      <c r="E275" s="231"/>
      <c r="F275" s="231"/>
    </row>
    <row r="276" spans="1:6" ht="16.5" customHeight="1" x14ac:dyDescent="0.25">
      <c r="A276" s="296" t="s">
        <v>206</v>
      </c>
      <c r="B276" s="296"/>
      <c r="C276" s="296"/>
      <c r="D276" s="229"/>
      <c r="E276" s="229"/>
      <c r="F276" s="229"/>
    </row>
    <row r="277" spans="1:6" s="179" customFormat="1" x14ac:dyDescent="0.25">
      <c r="A277" s="296" t="s">
        <v>442</v>
      </c>
      <c r="B277" s="296"/>
      <c r="C277" s="296"/>
      <c r="D277" s="231"/>
      <c r="E277" s="231"/>
      <c r="F277" s="231"/>
    </row>
    <row r="278" spans="1:6" s="203" customFormat="1" x14ac:dyDescent="0.25">
      <c r="A278" s="197" t="s">
        <v>254</v>
      </c>
      <c r="B278" s="198" t="s">
        <v>255</v>
      </c>
      <c r="C278" s="197" t="s">
        <v>256</v>
      </c>
      <c r="D278" s="199">
        <f>D279+D299+D309</f>
        <v>3500</v>
      </c>
      <c r="E278" s="199">
        <f t="shared" ref="E278:F278" si="87">E279+E299+E309</f>
        <v>3500</v>
      </c>
      <c r="F278" s="199">
        <f t="shared" si="87"/>
        <v>3500</v>
      </c>
    </row>
    <row r="279" spans="1:6" s="179" customFormat="1" x14ac:dyDescent="0.25">
      <c r="A279" s="200"/>
      <c r="B279" s="201">
        <v>3</v>
      </c>
      <c r="C279" s="200" t="s">
        <v>10</v>
      </c>
      <c r="D279" s="202">
        <f>D280</f>
        <v>2500</v>
      </c>
      <c r="E279" s="202">
        <f t="shared" ref="E279:F279" si="88">E280</f>
        <v>2500</v>
      </c>
      <c r="F279" s="202">
        <f t="shared" si="88"/>
        <v>2500</v>
      </c>
    </row>
    <row r="280" spans="1:6" s="179" customFormat="1" x14ac:dyDescent="0.25">
      <c r="A280" s="200"/>
      <c r="B280" s="201">
        <v>32</v>
      </c>
      <c r="C280" s="238" t="s">
        <v>21</v>
      </c>
      <c r="D280" s="202">
        <f>D284+D293+D296+D281</f>
        <v>2500</v>
      </c>
      <c r="E280" s="202">
        <f t="shared" ref="E280:F280" si="89">E284+E293+E296+E281</f>
        <v>2500</v>
      </c>
      <c r="F280" s="202">
        <f t="shared" si="89"/>
        <v>2500</v>
      </c>
    </row>
    <row r="281" spans="1:6" s="179" customFormat="1" x14ac:dyDescent="0.25">
      <c r="A281" s="200"/>
      <c r="B281" s="239">
        <v>321</v>
      </c>
      <c r="C281" s="240" t="s">
        <v>104</v>
      </c>
      <c r="D281" s="241">
        <f>D282</f>
        <v>1500</v>
      </c>
      <c r="E281" s="202">
        <f t="shared" ref="E281:F282" si="90">E282</f>
        <v>1500</v>
      </c>
      <c r="F281" s="202">
        <f t="shared" si="90"/>
        <v>1500</v>
      </c>
    </row>
    <row r="282" spans="1:6" s="179" customFormat="1" x14ac:dyDescent="0.25">
      <c r="A282" s="200"/>
      <c r="B282" s="239">
        <v>3211</v>
      </c>
      <c r="C282" s="240" t="s">
        <v>105</v>
      </c>
      <c r="D282" s="241">
        <f>D283</f>
        <v>1500</v>
      </c>
      <c r="E282" s="202">
        <f t="shared" si="90"/>
        <v>1500</v>
      </c>
      <c r="F282" s="202">
        <f t="shared" si="90"/>
        <v>1500</v>
      </c>
    </row>
    <row r="283" spans="1:6" s="179" customFormat="1" x14ac:dyDescent="0.25">
      <c r="A283" s="208" t="s">
        <v>443</v>
      </c>
      <c r="B283" s="210">
        <v>321190</v>
      </c>
      <c r="C283" s="242" t="s">
        <v>333</v>
      </c>
      <c r="D283" s="215">
        <v>1500</v>
      </c>
      <c r="E283" s="215">
        <v>1500</v>
      </c>
      <c r="F283" s="215">
        <v>1500</v>
      </c>
    </row>
    <row r="284" spans="1:6" s="179" customFormat="1" x14ac:dyDescent="0.25">
      <c r="A284" s="200"/>
      <c r="B284" s="201">
        <v>322</v>
      </c>
      <c r="C284" s="200" t="s">
        <v>108</v>
      </c>
      <c r="D284" s="202">
        <f>D289+D291+D287+D285</f>
        <v>800</v>
      </c>
      <c r="E284" s="202">
        <f t="shared" ref="E284:F284" si="91">E289+E291+E287+E285</f>
        <v>800</v>
      </c>
      <c r="F284" s="202">
        <f t="shared" si="91"/>
        <v>800</v>
      </c>
    </row>
    <row r="285" spans="1:6" s="179" customFormat="1" x14ac:dyDescent="0.25">
      <c r="A285" s="200"/>
      <c r="B285" s="201">
        <v>3221</v>
      </c>
      <c r="C285" s="200" t="s">
        <v>342</v>
      </c>
      <c r="D285" s="202">
        <f>D286</f>
        <v>100</v>
      </c>
      <c r="E285" s="202">
        <f t="shared" ref="E285:F285" si="92">E286</f>
        <v>100</v>
      </c>
      <c r="F285" s="202">
        <f t="shared" si="92"/>
        <v>100</v>
      </c>
    </row>
    <row r="286" spans="1:6" s="179" customFormat="1" x14ac:dyDescent="0.25">
      <c r="A286" s="208" t="s">
        <v>444</v>
      </c>
      <c r="B286" s="210">
        <v>322110</v>
      </c>
      <c r="C286" s="208" t="s">
        <v>344</v>
      </c>
      <c r="D286" s="215">
        <v>100</v>
      </c>
      <c r="E286" s="215">
        <v>100</v>
      </c>
      <c r="F286" s="215">
        <v>100</v>
      </c>
    </row>
    <row r="287" spans="1:6" s="179" customFormat="1" x14ac:dyDescent="0.25">
      <c r="A287" s="208"/>
      <c r="B287" s="201">
        <v>3222</v>
      </c>
      <c r="C287" s="200" t="s">
        <v>110</v>
      </c>
      <c r="D287" s="202">
        <f>D288</f>
        <v>600</v>
      </c>
      <c r="E287" s="202">
        <f t="shared" ref="E287:F287" si="93">E288</f>
        <v>600</v>
      </c>
      <c r="F287" s="202">
        <f t="shared" si="93"/>
        <v>600</v>
      </c>
    </row>
    <row r="288" spans="1:6" s="179" customFormat="1" x14ac:dyDescent="0.25">
      <c r="A288" s="208" t="s">
        <v>445</v>
      </c>
      <c r="B288" s="210">
        <v>32222</v>
      </c>
      <c r="C288" s="208" t="s">
        <v>446</v>
      </c>
      <c r="D288" s="215">
        <v>600</v>
      </c>
      <c r="E288" s="215">
        <v>600</v>
      </c>
      <c r="F288" s="215">
        <v>600</v>
      </c>
    </row>
    <row r="289" spans="1:6" s="179" customFormat="1" x14ac:dyDescent="0.25">
      <c r="A289" s="200"/>
      <c r="B289" s="201">
        <v>3224</v>
      </c>
      <c r="C289" s="200" t="s">
        <v>447</v>
      </c>
      <c r="D289" s="202">
        <f>D290</f>
        <v>0</v>
      </c>
      <c r="E289" s="202">
        <f t="shared" ref="E289:F289" si="94">E290</f>
        <v>0</v>
      </c>
      <c r="F289" s="202">
        <f t="shared" si="94"/>
        <v>0</v>
      </c>
    </row>
    <row r="290" spans="1:6" s="179" customFormat="1" ht="30" x14ac:dyDescent="0.25">
      <c r="A290" s="208" t="s">
        <v>448</v>
      </c>
      <c r="B290" s="210">
        <v>32244</v>
      </c>
      <c r="C290" s="208" t="s">
        <v>449</v>
      </c>
      <c r="D290" s="215">
        <v>0</v>
      </c>
      <c r="E290" s="215">
        <v>0</v>
      </c>
      <c r="F290" s="215">
        <v>0</v>
      </c>
    </row>
    <row r="291" spans="1:6" s="179" customFormat="1" x14ac:dyDescent="0.25">
      <c r="A291" s="208"/>
      <c r="B291" s="201">
        <v>3225</v>
      </c>
      <c r="C291" s="200" t="s">
        <v>360</v>
      </c>
      <c r="D291" s="202">
        <f>D292</f>
        <v>100</v>
      </c>
      <c r="E291" s="202">
        <f t="shared" ref="E291:F291" si="95">E292</f>
        <v>100</v>
      </c>
      <c r="F291" s="202">
        <f t="shared" si="95"/>
        <v>100</v>
      </c>
    </row>
    <row r="292" spans="1:6" s="179" customFormat="1" x14ac:dyDescent="0.25">
      <c r="A292" s="208" t="s">
        <v>450</v>
      </c>
      <c r="B292" s="210">
        <v>32251</v>
      </c>
      <c r="C292" s="208" t="s">
        <v>113</v>
      </c>
      <c r="D292" s="215">
        <v>100</v>
      </c>
      <c r="E292" s="215">
        <v>100</v>
      </c>
      <c r="F292" s="215">
        <v>100</v>
      </c>
    </row>
    <row r="293" spans="1:6" s="179" customFormat="1" x14ac:dyDescent="0.25">
      <c r="A293" s="208"/>
      <c r="B293" s="201">
        <v>323</v>
      </c>
      <c r="C293" s="200" t="s">
        <v>115</v>
      </c>
      <c r="D293" s="202">
        <f t="shared" ref="D293:F294" si="96">D294</f>
        <v>0</v>
      </c>
      <c r="E293" s="202">
        <f t="shared" si="96"/>
        <v>0</v>
      </c>
      <c r="F293" s="202">
        <f t="shared" si="96"/>
        <v>0</v>
      </c>
    </row>
    <row r="294" spans="1:6" s="179" customFormat="1" x14ac:dyDescent="0.25">
      <c r="A294" s="208"/>
      <c r="B294" s="201">
        <v>3231</v>
      </c>
      <c r="C294" s="200" t="s">
        <v>116</v>
      </c>
      <c r="D294" s="202">
        <f t="shared" si="96"/>
        <v>0</v>
      </c>
      <c r="E294" s="202">
        <f t="shared" si="96"/>
        <v>0</v>
      </c>
      <c r="F294" s="202">
        <f t="shared" si="96"/>
        <v>0</v>
      </c>
    </row>
    <row r="295" spans="1:6" s="179" customFormat="1" x14ac:dyDescent="0.25">
      <c r="A295" s="208" t="s">
        <v>451</v>
      </c>
      <c r="B295" s="210">
        <v>32319</v>
      </c>
      <c r="C295" s="208" t="s">
        <v>370</v>
      </c>
      <c r="D295" s="215">
        <v>0</v>
      </c>
      <c r="E295" s="215">
        <v>0</v>
      </c>
      <c r="F295" s="215">
        <v>0</v>
      </c>
    </row>
    <row r="296" spans="1:6" s="179" customFormat="1" x14ac:dyDescent="0.25">
      <c r="A296" s="200"/>
      <c r="B296" s="201">
        <v>329</v>
      </c>
      <c r="C296" s="200" t="s">
        <v>127</v>
      </c>
      <c r="D296" s="202">
        <f t="shared" ref="D296:F297" si="97">D297</f>
        <v>200</v>
      </c>
      <c r="E296" s="202">
        <f t="shared" si="97"/>
        <v>200</v>
      </c>
      <c r="F296" s="202">
        <f t="shared" si="97"/>
        <v>200</v>
      </c>
    </row>
    <row r="297" spans="1:6" s="203" customFormat="1" x14ac:dyDescent="0.25">
      <c r="A297" s="200"/>
      <c r="B297" s="201">
        <v>3299</v>
      </c>
      <c r="C297" s="200" t="s">
        <v>127</v>
      </c>
      <c r="D297" s="202">
        <f t="shared" si="97"/>
        <v>200</v>
      </c>
      <c r="E297" s="202">
        <f t="shared" si="97"/>
        <v>200</v>
      </c>
      <c r="F297" s="202">
        <f t="shared" si="97"/>
        <v>200</v>
      </c>
    </row>
    <row r="298" spans="1:6" x14ac:dyDescent="0.25">
      <c r="A298" s="208" t="s">
        <v>452</v>
      </c>
      <c r="B298" s="210">
        <v>32999</v>
      </c>
      <c r="C298" s="208" t="s">
        <v>127</v>
      </c>
      <c r="D298" s="215">
        <v>200</v>
      </c>
      <c r="E298" s="215">
        <v>200</v>
      </c>
      <c r="F298" s="215">
        <v>200</v>
      </c>
    </row>
    <row r="299" spans="1:6" s="179" customFormat="1" x14ac:dyDescent="0.25">
      <c r="A299" s="200"/>
      <c r="B299" s="201">
        <v>4</v>
      </c>
      <c r="C299" s="200" t="s">
        <v>12</v>
      </c>
      <c r="D299" s="202">
        <f>D304</f>
        <v>1000</v>
      </c>
      <c r="E299" s="202">
        <f t="shared" ref="E299:F299" si="98">E304</f>
        <v>1000</v>
      </c>
      <c r="F299" s="202">
        <f t="shared" si="98"/>
        <v>1000</v>
      </c>
    </row>
    <row r="300" spans="1:6" s="179" customFormat="1" ht="16.5" customHeight="1" x14ac:dyDescent="0.25">
      <c r="A300" s="200"/>
      <c r="B300" s="201">
        <v>41</v>
      </c>
      <c r="C300" s="200" t="s">
        <v>190</v>
      </c>
      <c r="D300" s="202">
        <v>0</v>
      </c>
      <c r="E300" s="202">
        <v>0</v>
      </c>
      <c r="F300" s="202">
        <v>0</v>
      </c>
    </row>
    <row r="301" spans="1:6" s="179" customFormat="1" x14ac:dyDescent="0.25">
      <c r="A301" s="200"/>
      <c r="B301" s="201">
        <v>412</v>
      </c>
      <c r="C301" s="200" t="s">
        <v>453</v>
      </c>
      <c r="D301" s="202">
        <v>0</v>
      </c>
      <c r="E301" s="202">
        <v>0</v>
      </c>
      <c r="F301" s="202">
        <v>0</v>
      </c>
    </row>
    <row r="302" spans="1:6" s="179" customFormat="1" x14ac:dyDescent="0.25">
      <c r="A302" s="200"/>
      <c r="B302" s="201">
        <v>4123</v>
      </c>
      <c r="C302" s="200" t="s">
        <v>454</v>
      </c>
      <c r="D302" s="202">
        <v>0</v>
      </c>
      <c r="E302" s="202">
        <v>0</v>
      </c>
      <c r="F302" s="202">
        <v>0</v>
      </c>
    </row>
    <row r="303" spans="1:6" s="179" customFormat="1" x14ac:dyDescent="0.25">
      <c r="A303" s="208" t="s">
        <v>455</v>
      </c>
      <c r="B303" s="210">
        <v>41231</v>
      </c>
      <c r="C303" s="208" t="s">
        <v>454</v>
      </c>
      <c r="D303" s="215">
        <v>0</v>
      </c>
      <c r="E303" s="215">
        <v>0</v>
      </c>
      <c r="F303" s="215">
        <v>0</v>
      </c>
    </row>
    <row r="304" spans="1:6" s="179" customFormat="1" x14ac:dyDescent="0.25">
      <c r="A304" s="200"/>
      <c r="B304" s="201">
        <v>42</v>
      </c>
      <c r="C304" s="200" t="s">
        <v>29</v>
      </c>
      <c r="D304" s="202">
        <f t="shared" ref="D304:F305" si="99">D305</f>
        <v>1000</v>
      </c>
      <c r="E304" s="202">
        <f t="shared" si="99"/>
        <v>1000</v>
      </c>
      <c r="F304" s="202">
        <f t="shared" si="99"/>
        <v>1000</v>
      </c>
    </row>
    <row r="305" spans="1:6" s="203" customFormat="1" x14ac:dyDescent="0.25">
      <c r="A305" s="200"/>
      <c r="B305" s="201">
        <v>422</v>
      </c>
      <c r="C305" s="200" t="s">
        <v>143</v>
      </c>
      <c r="D305" s="202">
        <f t="shared" si="99"/>
        <v>1000</v>
      </c>
      <c r="E305" s="202">
        <f t="shared" si="99"/>
        <v>1000</v>
      </c>
      <c r="F305" s="202">
        <f t="shared" si="99"/>
        <v>1000</v>
      </c>
    </row>
    <row r="306" spans="1:6" s="179" customFormat="1" x14ac:dyDescent="0.25">
      <c r="A306" s="200"/>
      <c r="B306" s="201">
        <v>4227</v>
      </c>
      <c r="C306" s="200" t="s">
        <v>95</v>
      </c>
      <c r="D306" s="202">
        <f>D308+D307</f>
        <v>1000</v>
      </c>
      <c r="E306" s="202">
        <f t="shared" ref="E306:F306" si="100">E308+E307</f>
        <v>1000</v>
      </c>
      <c r="F306" s="202">
        <f t="shared" si="100"/>
        <v>1000</v>
      </c>
    </row>
    <row r="307" spans="1:6" s="179" customFormat="1" x14ac:dyDescent="0.25">
      <c r="A307" s="208" t="s">
        <v>456</v>
      </c>
      <c r="B307" s="210">
        <v>42271</v>
      </c>
      <c r="C307" s="208" t="s">
        <v>457</v>
      </c>
      <c r="D307" s="215">
        <v>500</v>
      </c>
      <c r="E307" s="215">
        <v>500</v>
      </c>
      <c r="F307" s="215">
        <v>500</v>
      </c>
    </row>
    <row r="308" spans="1:6" s="179" customFormat="1" x14ac:dyDescent="0.25">
      <c r="A308" s="208" t="s">
        <v>458</v>
      </c>
      <c r="B308" s="210">
        <v>42273</v>
      </c>
      <c r="C308" s="208" t="s">
        <v>423</v>
      </c>
      <c r="D308" s="215">
        <v>500</v>
      </c>
      <c r="E308" s="215">
        <v>500</v>
      </c>
      <c r="F308" s="215">
        <v>500</v>
      </c>
    </row>
    <row r="309" spans="1:6" s="179" customFormat="1" x14ac:dyDescent="0.25">
      <c r="A309" s="208"/>
      <c r="B309" s="201">
        <v>9</v>
      </c>
      <c r="C309" s="200" t="s">
        <v>270</v>
      </c>
      <c r="D309" s="202">
        <f t="shared" ref="D309:F312" si="101">D310</f>
        <v>0</v>
      </c>
      <c r="E309" s="202">
        <f t="shared" si="101"/>
        <v>0</v>
      </c>
      <c r="F309" s="202">
        <f t="shared" si="101"/>
        <v>0</v>
      </c>
    </row>
    <row r="310" spans="1:6" s="179" customFormat="1" x14ac:dyDescent="0.25">
      <c r="A310" s="208"/>
      <c r="B310" s="201">
        <v>92</v>
      </c>
      <c r="C310" s="200" t="s">
        <v>271</v>
      </c>
      <c r="D310" s="202">
        <f t="shared" si="101"/>
        <v>0</v>
      </c>
      <c r="E310" s="202">
        <f t="shared" si="101"/>
        <v>0</v>
      </c>
      <c r="F310" s="202">
        <f t="shared" si="101"/>
        <v>0</v>
      </c>
    </row>
    <row r="311" spans="1:6" s="179" customFormat="1" x14ac:dyDescent="0.25">
      <c r="A311" s="208"/>
      <c r="B311" s="201">
        <v>922</v>
      </c>
      <c r="C311" s="208" t="s">
        <v>272</v>
      </c>
      <c r="D311" s="202">
        <f t="shared" si="101"/>
        <v>0</v>
      </c>
      <c r="E311" s="202">
        <f t="shared" si="101"/>
        <v>0</v>
      </c>
      <c r="F311" s="202">
        <f t="shared" si="101"/>
        <v>0</v>
      </c>
    </row>
    <row r="312" spans="1:6" s="179" customFormat="1" x14ac:dyDescent="0.25">
      <c r="A312" s="208"/>
      <c r="B312" s="201">
        <v>9222</v>
      </c>
      <c r="C312" s="200" t="s">
        <v>459</v>
      </c>
      <c r="D312" s="202">
        <f t="shared" si="101"/>
        <v>0</v>
      </c>
      <c r="E312" s="202">
        <f t="shared" si="101"/>
        <v>0</v>
      </c>
      <c r="F312" s="202">
        <f t="shared" si="101"/>
        <v>0</v>
      </c>
    </row>
    <row r="313" spans="1:6" s="179" customFormat="1" x14ac:dyDescent="0.25">
      <c r="A313" s="208" t="s">
        <v>460</v>
      </c>
      <c r="B313" s="210">
        <v>92221</v>
      </c>
      <c r="C313" s="208" t="s">
        <v>461</v>
      </c>
      <c r="D313" s="215">
        <v>0</v>
      </c>
      <c r="E313" s="215">
        <v>0</v>
      </c>
      <c r="F313" s="215">
        <v>0</v>
      </c>
    </row>
    <row r="314" spans="1:6" s="203" customFormat="1" x14ac:dyDescent="0.25">
      <c r="A314" s="197" t="s">
        <v>254</v>
      </c>
      <c r="B314" s="198" t="s">
        <v>276</v>
      </c>
      <c r="C314" s="197" t="s">
        <v>277</v>
      </c>
      <c r="D314" s="199">
        <f>D315+D370+D382</f>
        <v>40000</v>
      </c>
      <c r="E314" s="199">
        <f t="shared" ref="E314:F314" si="102">E315+E370+E382</f>
        <v>40000</v>
      </c>
      <c r="F314" s="199">
        <f t="shared" si="102"/>
        <v>40000</v>
      </c>
    </row>
    <row r="315" spans="1:6" s="203" customFormat="1" x14ac:dyDescent="0.25">
      <c r="A315" s="200"/>
      <c r="B315" s="201">
        <v>3</v>
      </c>
      <c r="C315" s="200" t="s">
        <v>10</v>
      </c>
      <c r="D315" s="202">
        <f>D316+D320+D366</f>
        <v>28000</v>
      </c>
      <c r="E315" s="202">
        <f t="shared" ref="E315:F315" si="103">E316+E320+E366</f>
        <v>28000</v>
      </c>
      <c r="F315" s="202">
        <f t="shared" si="103"/>
        <v>28000</v>
      </c>
    </row>
    <row r="316" spans="1:6" s="203" customFormat="1" x14ac:dyDescent="0.25">
      <c r="A316" s="200"/>
      <c r="B316" s="201">
        <v>31</v>
      </c>
      <c r="C316" s="200" t="s">
        <v>11</v>
      </c>
      <c r="D316" s="202">
        <f>D317</f>
        <v>100</v>
      </c>
      <c r="E316" s="202">
        <f t="shared" ref="E316:F316" si="104">E317</f>
        <v>100</v>
      </c>
      <c r="F316" s="202">
        <f t="shared" si="104"/>
        <v>100</v>
      </c>
    </row>
    <row r="317" spans="1:6" s="203" customFormat="1" x14ac:dyDescent="0.25">
      <c r="A317" s="200"/>
      <c r="B317" s="201">
        <v>312</v>
      </c>
      <c r="C317" s="200" t="s">
        <v>100</v>
      </c>
      <c r="D317" s="202">
        <f t="shared" ref="D317:F318" si="105">D318</f>
        <v>100</v>
      </c>
      <c r="E317" s="202">
        <f t="shared" si="105"/>
        <v>100</v>
      </c>
      <c r="F317" s="202">
        <f t="shared" si="105"/>
        <v>100</v>
      </c>
    </row>
    <row r="318" spans="1:6" s="203" customFormat="1" x14ac:dyDescent="0.25">
      <c r="A318" s="200"/>
      <c r="B318" s="201">
        <v>3121</v>
      </c>
      <c r="C318" s="200" t="s">
        <v>100</v>
      </c>
      <c r="D318" s="202">
        <f>D319</f>
        <v>100</v>
      </c>
      <c r="E318" s="202">
        <f t="shared" si="105"/>
        <v>100</v>
      </c>
      <c r="F318" s="202">
        <f t="shared" si="105"/>
        <v>100</v>
      </c>
    </row>
    <row r="319" spans="1:6" s="203" customFormat="1" x14ac:dyDescent="0.25">
      <c r="A319" s="208" t="s">
        <v>462</v>
      </c>
      <c r="B319" s="210">
        <v>31212</v>
      </c>
      <c r="C319" s="208" t="s">
        <v>463</v>
      </c>
      <c r="D319" s="215">
        <v>100</v>
      </c>
      <c r="E319" s="215">
        <v>100</v>
      </c>
      <c r="F319" s="215">
        <v>100</v>
      </c>
    </row>
    <row r="320" spans="1:6" s="203" customFormat="1" x14ac:dyDescent="0.25">
      <c r="A320" s="200"/>
      <c r="B320" s="201">
        <v>32</v>
      </c>
      <c r="C320" s="200" t="s">
        <v>21</v>
      </c>
      <c r="D320" s="202">
        <f>D321+D326+D334+D351+D354</f>
        <v>27700</v>
      </c>
      <c r="E320" s="202">
        <f t="shared" ref="E320:F320" si="106">E321+E326+E334+E351+E354</f>
        <v>27700</v>
      </c>
      <c r="F320" s="202">
        <f t="shared" si="106"/>
        <v>27700</v>
      </c>
    </row>
    <row r="321" spans="1:6" s="179" customFormat="1" x14ac:dyDescent="0.25">
      <c r="A321" s="200"/>
      <c r="B321" s="201">
        <v>321</v>
      </c>
      <c r="C321" s="200" t="s">
        <v>104</v>
      </c>
      <c r="D321" s="202">
        <f>D322+D324</f>
        <v>1136.73</v>
      </c>
      <c r="E321" s="202">
        <f t="shared" ref="E321:F321" si="107">E322+E324</f>
        <v>1136.73</v>
      </c>
      <c r="F321" s="202">
        <f t="shared" si="107"/>
        <v>1136.73</v>
      </c>
    </row>
    <row r="322" spans="1:6" s="203" customFormat="1" x14ac:dyDescent="0.25">
      <c r="A322" s="200"/>
      <c r="B322" s="201">
        <v>3211</v>
      </c>
      <c r="C322" s="200" t="s">
        <v>105</v>
      </c>
      <c r="D322" s="202">
        <f>D323</f>
        <v>1036.73</v>
      </c>
      <c r="E322" s="202">
        <f t="shared" ref="E322:F322" si="108">E323</f>
        <v>1036.73</v>
      </c>
      <c r="F322" s="202">
        <f t="shared" si="108"/>
        <v>1036.73</v>
      </c>
    </row>
    <row r="323" spans="1:6" s="179" customFormat="1" x14ac:dyDescent="0.25">
      <c r="A323" s="208" t="s">
        <v>464</v>
      </c>
      <c r="B323" s="210">
        <v>32119</v>
      </c>
      <c r="C323" s="208" t="s">
        <v>333</v>
      </c>
      <c r="D323" s="215">
        <v>1036.73</v>
      </c>
      <c r="E323" s="215">
        <v>1036.73</v>
      </c>
      <c r="F323" s="215">
        <v>1036.73</v>
      </c>
    </row>
    <row r="324" spans="1:6" s="179" customFormat="1" x14ac:dyDescent="0.25">
      <c r="A324" s="208"/>
      <c r="B324" s="201">
        <v>3213</v>
      </c>
      <c r="C324" s="200" t="s">
        <v>337</v>
      </c>
      <c r="D324" s="202">
        <f>D325</f>
        <v>100</v>
      </c>
      <c r="E324" s="202">
        <f t="shared" ref="E324:F324" si="109">E325</f>
        <v>100</v>
      </c>
      <c r="F324" s="202">
        <f t="shared" si="109"/>
        <v>100</v>
      </c>
    </row>
    <row r="325" spans="1:6" s="179" customFormat="1" x14ac:dyDescent="0.25">
      <c r="A325" s="208" t="s">
        <v>465</v>
      </c>
      <c r="B325" s="210">
        <v>32131</v>
      </c>
      <c r="C325" s="208" t="s">
        <v>339</v>
      </c>
      <c r="D325" s="215">
        <v>100</v>
      </c>
      <c r="E325" s="215">
        <v>100</v>
      </c>
      <c r="F325" s="215">
        <v>100</v>
      </c>
    </row>
    <row r="326" spans="1:6" s="203" customFormat="1" x14ac:dyDescent="0.25">
      <c r="A326" s="200"/>
      <c r="B326" s="201">
        <v>322</v>
      </c>
      <c r="C326" s="200" t="s">
        <v>108</v>
      </c>
      <c r="D326" s="202">
        <f>D327+D330+D332</f>
        <v>4000</v>
      </c>
      <c r="E326" s="202">
        <f t="shared" ref="E326:F326" si="110">E327+E330+E332</f>
        <v>4000</v>
      </c>
      <c r="F326" s="202">
        <f t="shared" si="110"/>
        <v>4000</v>
      </c>
    </row>
    <row r="327" spans="1:6" s="203" customFormat="1" x14ac:dyDescent="0.25">
      <c r="A327" s="200"/>
      <c r="B327" s="201">
        <v>3221</v>
      </c>
      <c r="C327" s="200" t="s">
        <v>342</v>
      </c>
      <c r="D327" s="202">
        <f>D328+D329</f>
        <v>1000</v>
      </c>
      <c r="E327" s="202">
        <f t="shared" ref="E327:F327" si="111">E328+E329</f>
        <v>1000</v>
      </c>
      <c r="F327" s="202">
        <f t="shared" si="111"/>
        <v>1000</v>
      </c>
    </row>
    <row r="328" spans="1:6" s="179" customFormat="1" x14ac:dyDescent="0.25">
      <c r="A328" s="208" t="s">
        <v>466</v>
      </c>
      <c r="B328" s="210">
        <v>32211</v>
      </c>
      <c r="C328" s="208" t="s">
        <v>344</v>
      </c>
      <c r="D328" s="215">
        <v>1000</v>
      </c>
      <c r="E328" s="215">
        <v>1000</v>
      </c>
      <c r="F328" s="215">
        <v>1000</v>
      </c>
    </row>
    <row r="329" spans="1:6" s="179" customFormat="1" x14ac:dyDescent="0.25">
      <c r="A329" s="208" t="s">
        <v>467</v>
      </c>
      <c r="B329" s="210">
        <v>32212</v>
      </c>
      <c r="C329" s="208" t="s">
        <v>468</v>
      </c>
      <c r="D329" s="215">
        <v>0</v>
      </c>
      <c r="E329" s="215">
        <v>0</v>
      </c>
      <c r="F329" s="215">
        <v>0</v>
      </c>
    </row>
    <row r="330" spans="1:6" s="203" customFormat="1" x14ac:dyDescent="0.25">
      <c r="A330" s="200"/>
      <c r="B330" s="201">
        <v>3222</v>
      </c>
      <c r="C330" s="200" t="s">
        <v>110</v>
      </c>
      <c r="D330" s="202">
        <f>D331</f>
        <v>2000</v>
      </c>
      <c r="E330" s="202">
        <f t="shared" ref="E330:F330" si="112">E331</f>
        <v>2000</v>
      </c>
      <c r="F330" s="202">
        <f t="shared" si="112"/>
        <v>2000</v>
      </c>
    </row>
    <row r="331" spans="1:6" s="179" customFormat="1" x14ac:dyDescent="0.25">
      <c r="A331" s="208" t="s">
        <v>469</v>
      </c>
      <c r="B331" s="210">
        <v>32229</v>
      </c>
      <c r="C331" s="208" t="s">
        <v>348</v>
      </c>
      <c r="D331" s="215">
        <v>2000</v>
      </c>
      <c r="E331" s="215">
        <v>2000</v>
      </c>
      <c r="F331" s="215">
        <v>2000</v>
      </c>
    </row>
    <row r="332" spans="1:6" s="203" customFormat="1" x14ac:dyDescent="0.25">
      <c r="A332" s="200"/>
      <c r="B332" s="201">
        <v>3225</v>
      </c>
      <c r="C332" s="200" t="s">
        <v>360</v>
      </c>
      <c r="D332" s="202">
        <f>D333</f>
        <v>1000</v>
      </c>
      <c r="E332" s="202">
        <f t="shared" ref="E332:F332" si="113">E333</f>
        <v>1000</v>
      </c>
      <c r="F332" s="202">
        <f t="shared" si="113"/>
        <v>1000</v>
      </c>
    </row>
    <row r="333" spans="1:6" s="179" customFormat="1" x14ac:dyDescent="0.25">
      <c r="A333" s="208" t="s">
        <v>470</v>
      </c>
      <c r="B333" s="210">
        <v>32251</v>
      </c>
      <c r="C333" s="208" t="s">
        <v>113</v>
      </c>
      <c r="D333" s="215">
        <v>1000</v>
      </c>
      <c r="E333" s="215">
        <v>1000</v>
      </c>
      <c r="F333" s="215">
        <v>1000</v>
      </c>
    </row>
    <row r="334" spans="1:6" s="203" customFormat="1" x14ac:dyDescent="0.25">
      <c r="A334" s="200"/>
      <c r="B334" s="201">
        <v>323</v>
      </c>
      <c r="C334" s="200" t="s">
        <v>115</v>
      </c>
      <c r="D334" s="202">
        <f>D335+D339+D341+D343+D347</f>
        <v>18450</v>
      </c>
      <c r="E334" s="202">
        <f t="shared" ref="E334:F334" si="114">E335+E339+E341+E343+E347</f>
        <v>18450</v>
      </c>
      <c r="F334" s="202">
        <f t="shared" si="114"/>
        <v>18450</v>
      </c>
    </row>
    <row r="335" spans="1:6" s="179" customFormat="1" x14ac:dyDescent="0.25">
      <c r="A335" s="200"/>
      <c r="B335" s="201">
        <v>3231</v>
      </c>
      <c r="C335" s="200" t="s">
        <v>116</v>
      </c>
      <c r="D335" s="202">
        <f>D336+D337+D338</f>
        <v>450</v>
      </c>
      <c r="E335" s="202">
        <f t="shared" ref="E335:F335" si="115">E336+E337+E338</f>
        <v>450</v>
      </c>
      <c r="F335" s="202">
        <f t="shared" si="115"/>
        <v>450</v>
      </c>
    </row>
    <row r="336" spans="1:6" s="203" customFormat="1" x14ac:dyDescent="0.25">
      <c r="A336" s="208" t="s">
        <v>471</v>
      </c>
      <c r="B336" s="210">
        <v>32311</v>
      </c>
      <c r="C336" s="208" t="s">
        <v>366</v>
      </c>
      <c r="D336" s="215">
        <v>260</v>
      </c>
      <c r="E336" s="215">
        <v>260</v>
      </c>
      <c r="F336" s="215">
        <v>260</v>
      </c>
    </row>
    <row r="337" spans="1:6" s="179" customFormat="1" ht="12.75" customHeight="1" x14ac:dyDescent="0.25">
      <c r="A337" s="208" t="s">
        <v>472</v>
      </c>
      <c r="B337" s="210">
        <v>32313</v>
      </c>
      <c r="C337" s="208" t="s">
        <v>368</v>
      </c>
      <c r="D337" s="215">
        <v>60</v>
      </c>
      <c r="E337" s="215">
        <v>60</v>
      </c>
      <c r="F337" s="215">
        <v>60</v>
      </c>
    </row>
    <row r="338" spans="1:6" s="179" customFormat="1" ht="12.75" customHeight="1" x14ac:dyDescent="0.25">
      <c r="A338" s="208" t="s">
        <v>473</v>
      </c>
      <c r="B338" s="210">
        <v>323190</v>
      </c>
      <c r="C338" s="208" t="s">
        <v>370</v>
      </c>
      <c r="D338" s="215">
        <v>130</v>
      </c>
      <c r="E338" s="215">
        <v>130</v>
      </c>
      <c r="F338" s="215">
        <v>130</v>
      </c>
    </row>
    <row r="339" spans="1:6" s="179" customFormat="1" ht="12.75" customHeight="1" x14ac:dyDescent="0.25">
      <c r="A339" s="200"/>
      <c r="B339" s="201">
        <v>3232</v>
      </c>
      <c r="C339" s="200" t="s">
        <v>371</v>
      </c>
      <c r="D339" s="202">
        <f>D340</f>
        <v>100</v>
      </c>
      <c r="E339" s="202">
        <f t="shared" ref="E339:F339" si="116">E340</f>
        <v>100</v>
      </c>
      <c r="F339" s="202">
        <f t="shared" si="116"/>
        <v>100</v>
      </c>
    </row>
    <row r="340" spans="1:6" s="203" customFormat="1" x14ac:dyDescent="0.25">
      <c r="A340" s="208" t="s">
        <v>474</v>
      </c>
      <c r="B340" s="210">
        <v>32329</v>
      </c>
      <c r="C340" s="208" t="s">
        <v>475</v>
      </c>
      <c r="D340" s="215">
        <v>100</v>
      </c>
      <c r="E340" s="215">
        <v>100</v>
      </c>
      <c r="F340" s="215">
        <v>100</v>
      </c>
    </row>
    <row r="341" spans="1:6" s="179" customFormat="1" x14ac:dyDescent="0.25">
      <c r="A341" s="200"/>
      <c r="B341" s="201">
        <v>3233</v>
      </c>
      <c r="C341" s="200" t="s">
        <v>118</v>
      </c>
      <c r="D341" s="202">
        <f>D342</f>
        <v>0</v>
      </c>
      <c r="E341" s="202">
        <f t="shared" ref="E341:F341" si="117">E342</f>
        <v>0</v>
      </c>
      <c r="F341" s="202">
        <f t="shared" si="117"/>
        <v>0</v>
      </c>
    </row>
    <row r="342" spans="1:6" s="179" customFormat="1" x14ac:dyDescent="0.25">
      <c r="A342" s="208" t="s">
        <v>476</v>
      </c>
      <c r="B342" s="210">
        <v>32339</v>
      </c>
      <c r="C342" s="208" t="s">
        <v>374</v>
      </c>
      <c r="D342" s="215">
        <v>0</v>
      </c>
      <c r="E342" s="215">
        <v>0</v>
      </c>
      <c r="F342" s="215">
        <v>0</v>
      </c>
    </row>
    <row r="343" spans="1:6" s="203" customFormat="1" x14ac:dyDescent="0.25">
      <c r="A343" s="200"/>
      <c r="B343" s="201">
        <v>3237</v>
      </c>
      <c r="C343" s="200" t="s">
        <v>122</v>
      </c>
      <c r="D343" s="202">
        <f>D344+D345+D346</f>
        <v>15850</v>
      </c>
      <c r="E343" s="202">
        <f t="shared" ref="E343:F343" si="118">E344+E345+E346</f>
        <v>15850</v>
      </c>
      <c r="F343" s="202">
        <f t="shared" si="118"/>
        <v>15850</v>
      </c>
    </row>
    <row r="344" spans="1:6" s="179" customFormat="1" x14ac:dyDescent="0.25">
      <c r="A344" s="208" t="s">
        <v>477</v>
      </c>
      <c r="B344" s="210">
        <v>32372</v>
      </c>
      <c r="C344" s="208" t="s">
        <v>386</v>
      </c>
      <c r="D344" s="215">
        <v>15000</v>
      </c>
      <c r="E344" s="215">
        <v>15000</v>
      </c>
      <c r="F344" s="215">
        <v>15000</v>
      </c>
    </row>
    <row r="345" spans="1:6" s="179" customFormat="1" x14ac:dyDescent="0.25">
      <c r="A345" s="208" t="s">
        <v>478</v>
      </c>
      <c r="B345" s="210">
        <v>32373</v>
      </c>
      <c r="C345" s="208" t="s">
        <v>479</v>
      </c>
      <c r="D345" s="215">
        <v>100</v>
      </c>
      <c r="E345" s="215">
        <v>100</v>
      </c>
      <c r="F345" s="215">
        <v>100</v>
      </c>
    </row>
    <row r="346" spans="1:6" s="179" customFormat="1" x14ac:dyDescent="0.25">
      <c r="A346" s="208" t="s">
        <v>480</v>
      </c>
      <c r="B346" s="210">
        <v>32379</v>
      </c>
      <c r="C346" s="208" t="s">
        <v>388</v>
      </c>
      <c r="D346" s="215">
        <v>750</v>
      </c>
      <c r="E346" s="215">
        <v>750</v>
      </c>
      <c r="F346" s="215">
        <v>750</v>
      </c>
    </row>
    <row r="347" spans="1:6" s="179" customFormat="1" x14ac:dyDescent="0.25">
      <c r="A347" s="200"/>
      <c r="B347" s="201">
        <v>3239</v>
      </c>
      <c r="C347" s="200" t="s">
        <v>124</v>
      </c>
      <c r="D347" s="202">
        <f>D348+D349+D350</f>
        <v>2050</v>
      </c>
      <c r="E347" s="202">
        <f t="shared" ref="E347:F347" si="119">E348+E349+E350</f>
        <v>2050</v>
      </c>
      <c r="F347" s="202">
        <f t="shared" si="119"/>
        <v>2050</v>
      </c>
    </row>
    <row r="348" spans="1:6" s="179" customFormat="1" ht="17.25" customHeight="1" x14ac:dyDescent="0.25">
      <c r="A348" s="208" t="s">
        <v>481</v>
      </c>
      <c r="B348" s="210">
        <v>32391</v>
      </c>
      <c r="C348" s="208" t="s">
        <v>482</v>
      </c>
      <c r="D348" s="215">
        <v>50</v>
      </c>
      <c r="E348" s="215">
        <v>50</v>
      </c>
      <c r="F348" s="215">
        <v>50</v>
      </c>
    </row>
    <row r="349" spans="1:6" s="179" customFormat="1" ht="17.25" customHeight="1" x14ac:dyDescent="0.25">
      <c r="A349" s="208" t="s">
        <v>483</v>
      </c>
      <c r="B349" s="210">
        <v>32394</v>
      </c>
      <c r="C349" s="208" t="s">
        <v>484</v>
      </c>
      <c r="D349" s="215">
        <v>0</v>
      </c>
      <c r="E349" s="215">
        <v>0</v>
      </c>
      <c r="F349" s="215">
        <v>0</v>
      </c>
    </row>
    <row r="350" spans="1:6" s="179" customFormat="1" ht="17.25" customHeight="1" x14ac:dyDescent="0.25">
      <c r="A350" s="208" t="s">
        <v>485</v>
      </c>
      <c r="B350" s="210">
        <v>32399</v>
      </c>
      <c r="C350" s="208" t="s">
        <v>394</v>
      </c>
      <c r="D350" s="215">
        <v>2000</v>
      </c>
      <c r="E350" s="215">
        <v>2000</v>
      </c>
      <c r="F350" s="215">
        <v>2000</v>
      </c>
    </row>
    <row r="351" spans="1:6" s="179" customFormat="1" x14ac:dyDescent="0.25">
      <c r="A351" s="200"/>
      <c r="B351" s="201">
        <v>324</v>
      </c>
      <c r="C351" s="200" t="s">
        <v>125</v>
      </c>
      <c r="D351" s="202">
        <v>0</v>
      </c>
      <c r="E351" s="202">
        <v>0</v>
      </c>
      <c r="F351" s="202">
        <v>0</v>
      </c>
    </row>
    <row r="352" spans="1:6" s="203" customFormat="1" x14ac:dyDescent="0.25">
      <c r="A352" s="200"/>
      <c r="B352" s="201">
        <v>3241</v>
      </c>
      <c r="C352" s="200" t="s">
        <v>125</v>
      </c>
      <c r="D352" s="202">
        <v>0</v>
      </c>
      <c r="E352" s="202">
        <v>0</v>
      </c>
      <c r="F352" s="202">
        <v>0</v>
      </c>
    </row>
    <row r="353" spans="1:6" s="179" customFormat="1" x14ac:dyDescent="0.25">
      <c r="A353" s="208" t="s">
        <v>486</v>
      </c>
      <c r="B353" s="210">
        <v>32412</v>
      </c>
      <c r="C353" s="208" t="s">
        <v>487</v>
      </c>
      <c r="D353" s="215">
        <v>0</v>
      </c>
      <c r="E353" s="215">
        <v>0</v>
      </c>
      <c r="F353" s="215">
        <v>0</v>
      </c>
    </row>
    <row r="354" spans="1:6" s="179" customFormat="1" x14ac:dyDescent="0.25">
      <c r="A354" s="200"/>
      <c r="B354" s="201">
        <v>329</v>
      </c>
      <c r="C354" s="200" t="s">
        <v>127</v>
      </c>
      <c r="D354" s="202">
        <f>D355+D357+D360+D362+D364</f>
        <v>4113.2700000000004</v>
      </c>
      <c r="E354" s="202">
        <f t="shared" ref="E354:F354" si="120">E355+E357+E360+E362+E364</f>
        <v>4113.2700000000004</v>
      </c>
      <c r="F354" s="202">
        <f t="shared" si="120"/>
        <v>4113.2700000000004</v>
      </c>
    </row>
    <row r="355" spans="1:6" s="179" customFormat="1" x14ac:dyDescent="0.25">
      <c r="A355" s="200"/>
      <c r="B355" s="201">
        <v>3291</v>
      </c>
      <c r="C355" s="243" t="s">
        <v>128</v>
      </c>
      <c r="D355" s="202">
        <f>D356</f>
        <v>0</v>
      </c>
      <c r="E355" s="202">
        <f t="shared" ref="E355:F355" si="121">E356</f>
        <v>0</v>
      </c>
      <c r="F355" s="202">
        <f t="shared" si="121"/>
        <v>0</v>
      </c>
    </row>
    <row r="356" spans="1:6" s="179" customFormat="1" x14ac:dyDescent="0.25">
      <c r="A356" s="208" t="s">
        <v>488</v>
      </c>
      <c r="B356" s="210">
        <v>32919</v>
      </c>
      <c r="C356" s="74" t="s">
        <v>489</v>
      </c>
      <c r="D356" s="215">
        <v>0</v>
      </c>
      <c r="E356" s="215">
        <v>0</v>
      </c>
      <c r="F356" s="215">
        <v>0</v>
      </c>
    </row>
    <row r="357" spans="1:6" s="179" customFormat="1" x14ac:dyDescent="0.25">
      <c r="A357" s="200"/>
      <c r="B357" s="201">
        <v>3292</v>
      </c>
      <c r="C357" s="243" t="s">
        <v>129</v>
      </c>
      <c r="D357" s="202">
        <f>D358+D359</f>
        <v>0</v>
      </c>
      <c r="E357" s="202">
        <f t="shared" ref="E357:F357" si="122">E358+E359</f>
        <v>0</v>
      </c>
      <c r="F357" s="202">
        <f t="shared" si="122"/>
        <v>0</v>
      </c>
    </row>
    <row r="358" spans="1:6" s="179" customFormat="1" x14ac:dyDescent="0.25">
      <c r="A358" s="208" t="s">
        <v>490</v>
      </c>
      <c r="B358" s="210">
        <v>32921</v>
      </c>
      <c r="C358" s="74" t="s">
        <v>491</v>
      </c>
      <c r="D358" s="215">
        <v>0</v>
      </c>
      <c r="E358" s="215">
        <v>0</v>
      </c>
      <c r="F358" s="215">
        <v>0</v>
      </c>
    </row>
    <row r="359" spans="1:6" s="179" customFormat="1" x14ac:dyDescent="0.25">
      <c r="A359" s="208" t="s">
        <v>492</v>
      </c>
      <c r="B359" s="210">
        <v>32922</v>
      </c>
      <c r="C359" s="74" t="s">
        <v>398</v>
      </c>
      <c r="D359" s="215">
        <v>0</v>
      </c>
      <c r="E359" s="215">
        <v>0</v>
      </c>
      <c r="F359" s="215">
        <v>0</v>
      </c>
    </row>
    <row r="360" spans="1:6" s="203" customFormat="1" x14ac:dyDescent="0.25">
      <c r="A360" s="200"/>
      <c r="B360" s="201">
        <v>3293</v>
      </c>
      <c r="C360" s="200" t="s">
        <v>130</v>
      </c>
      <c r="D360" s="202">
        <f>D361</f>
        <v>100</v>
      </c>
      <c r="E360" s="202">
        <f t="shared" ref="E360:F360" si="123">E361</f>
        <v>100</v>
      </c>
      <c r="F360" s="202">
        <f t="shared" si="123"/>
        <v>100</v>
      </c>
    </row>
    <row r="361" spans="1:6" x14ac:dyDescent="0.25">
      <c r="A361" s="208" t="s">
        <v>493</v>
      </c>
      <c r="B361" s="210">
        <v>32931</v>
      </c>
      <c r="C361" s="208" t="s">
        <v>130</v>
      </c>
      <c r="D361" s="215">
        <v>100</v>
      </c>
      <c r="E361" s="215">
        <v>100</v>
      </c>
      <c r="F361" s="215">
        <v>100</v>
      </c>
    </row>
    <row r="362" spans="1:6" x14ac:dyDescent="0.25">
      <c r="A362" s="208"/>
      <c r="B362" s="201">
        <v>3294</v>
      </c>
      <c r="C362" s="200" t="s">
        <v>402</v>
      </c>
      <c r="D362" s="202">
        <f>D363</f>
        <v>13.27</v>
      </c>
      <c r="E362" s="202">
        <f t="shared" ref="E362:F362" si="124">E363</f>
        <v>13.27</v>
      </c>
      <c r="F362" s="202">
        <f t="shared" si="124"/>
        <v>13.27</v>
      </c>
    </row>
    <row r="363" spans="1:6" x14ac:dyDescent="0.25">
      <c r="A363" s="208" t="s">
        <v>494</v>
      </c>
      <c r="B363" s="210">
        <v>32941</v>
      </c>
      <c r="C363" s="208" t="s">
        <v>404</v>
      </c>
      <c r="D363" s="215">
        <v>13.27</v>
      </c>
      <c r="E363" s="215">
        <v>13.27</v>
      </c>
      <c r="F363" s="215">
        <v>13.27</v>
      </c>
    </row>
    <row r="364" spans="1:6" ht="12" customHeight="1" x14ac:dyDescent="0.25">
      <c r="A364" s="208"/>
      <c r="B364" s="201">
        <v>3299</v>
      </c>
      <c r="C364" s="200" t="s">
        <v>127</v>
      </c>
      <c r="D364" s="202">
        <f>D365</f>
        <v>4000</v>
      </c>
      <c r="E364" s="202">
        <f t="shared" ref="E364:F364" si="125">E365</f>
        <v>4000</v>
      </c>
      <c r="F364" s="202">
        <f t="shared" si="125"/>
        <v>4000</v>
      </c>
    </row>
    <row r="365" spans="1:6" x14ac:dyDescent="0.25">
      <c r="A365" s="208" t="s">
        <v>495</v>
      </c>
      <c r="B365" s="210">
        <v>32999</v>
      </c>
      <c r="C365" s="208" t="s">
        <v>127</v>
      </c>
      <c r="D365" s="215">
        <v>4000</v>
      </c>
      <c r="E365" s="215">
        <v>4000</v>
      </c>
      <c r="F365" s="215">
        <v>4000</v>
      </c>
    </row>
    <row r="366" spans="1:6" ht="12" customHeight="1" x14ac:dyDescent="0.25">
      <c r="A366" s="208"/>
      <c r="B366" s="201">
        <v>34</v>
      </c>
      <c r="C366" s="200" t="s">
        <v>188</v>
      </c>
      <c r="D366" s="202">
        <f>D367</f>
        <v>200</v>
      </c>
      <c r="E366" s="202">
        <f t="shared" ref="E366:F368" si="126">E367</f>
        <v>200</v>
      </c>
      <c r="F366" s="202">
        <f t="shared" si="126"/>
        <v>200</v>
      </c>
    </row>
    <row r="367" spans="1:6" ht="12" customHeight="1" x14ac:dyDescent="0.25">
      <c r="A367" s="208"/>
      <c r="B367" s="201">
        <v>343</v>
      </c>
      <c r="C367" s="200" t="s">
        <v>136</v>
      </c>
      <c r="D367" s="202">
        <f>D368</f>
        <v>200</v>
      </c>
      <c r="E367" s="202">
        <f t="shared" si="126"/>
        <v>200</v>
      </c>
      <c r="F367" s="202">
        <f t="shared" si="126"/>
        <v>200</v>
      </c>
    </row>
    <row r="368" spans="1:6" ht="12" customHeight="1" x14ac:dyDescent="0.25">
      <c r="A368" s="208"/>
      <c r="B368" s="201">
        <v>3431</v>
      </c>
      <c r="C368" s="200" t="s">
        <v>137</v>
      </c>
      <c r="D368" s="202">
        <f>D369</f>
        <v>200</v>
      </c>
      <c r="E368" s="202">
        <f t="shared" si="126"/>
        <v>200</v>
      </c>
      <c r="F368" s="202">
        <f t="shared" si="126"/>
        <v>200</v>
      </c>
    </row>
    <row r="369" spans="1:6" x14ac:dyDescent="0.25">
      <c r="A369" s="208" t="s">
        <v>496</v>
      </c>
      <c r="B369" s="210">
        <v>34311</v>
      </c>
      <c r="C369" s="208" t="s">
        <v>409</v>
      </c>
      <c r="D369" s="215">
        <v>200</v>
      </c>
      <c r="E369" s="215">
        <v>200</v>
      </c>
      <c r="F369" s="215">
        <v>200</v>
      </c>
    </row>
    <row r="370" spans="1:6" ht="12" customHeight="1" x14ac:dyDescent="0.25">
      <c r="A370" s="200"/>
      <c r="B370" s="201">
        <v>4</v>
      </c>
      <c r="C370" s="200" t="s">
        <v>12</v>
      </c>
      <c r="D370" s="202">
        <f>D371</f>
        <v>12000</v>
      </c>
      <c r="E370" s="202">
        <f t="shared" ref="E370:F370" si="127">E371</f>
        <v>12000</v>
      </c>
      <c r="F370" s="202">
        <f t="shared" si="127"/>
        <v>12000</v>
      </c>
    </row>
    <row r="371" spans="1:6" s="179" customFormat="1" x14ac:dyDescent="0.25">
      <c r="A371" s="200"/>
      <c r="B371" s="201">
        <v>42</v>
      </c>
      <c r="C371" s="200" t="s">
        <v>29</v>
      </c>
      <c r="D371" s="202">
        <f>D372+D379</f>
        <v>12000</v>
      </c>
      <c r="E371" s="202">
        <f t="shared" ref="E371:F371" si="128">E372+E379</f>
        <v>12000</v>
      </c>
      <c r="F371" s="202">
        <f t="shared" si="128"/>
        <v>12000</v>
      </c>
    </row>
    <row r="372" spans="1:6" s="179" customFormat="1" x14ac:dyDescent="0.25">
      <c r="A372" s="200"/>
      <c r="B372" s="201">
        <v>422</v>
      </c>
      <c r="C372" s="200" t="s">
        <v>143</v>
      </c>
      <c r="D372" s="202">
        <f>D373+D376</f>
        <v>12000</v>
      </c>
      <c r="E372" s="202">
        <f t="shared" ref="E372:F372" si="129">E373+E376</f>
        <v>12000</v>
      </c>
      <c r="F372" s="202">
        <f t="shared" si="129"/>
        <v>12000</v>
      </c>
    </row>
    <row r="373" spans="1:6" s="203" customFormat="1" x14ac:dyDescent="0.25">
      <c r="A373" s="208"/>
      <c r="B373" s="201">
        <v>4221</v>
      </c>
      <c r="C373" s="200" t="s">
        <v>144</v>
      </c>
      <c r="D373" s="202">
        <f>D374+D375</f>
        <v>6000</v>
      </c>
      <c r="E373" s="202">
        <f t="shared" ref="E373:F373" si="130">E374+E375</f>
        <v>6000</v>
      </c>
      <c r="F373" s="202">
        <f t="shared" si="130"/>
        <v>6000</v>
      </c>
    </row>
    <row r="374" spans="1:6" s="203" customFormat="1" x14ac:dyDescent="0.25">
      <c r="A374" s="208" t="s">
        <v>497</v>
      </c>
      <c r="B374" s="210">
        <v>42211</v>
      </c>
      <c r="C374" s="208" t="s">
        <v>498</v>
      </c>
      <c r="D374" s="215">
        <v>3000</v>
      </c>
      <c r="E374" s="215">
        <v>3000</v>
      </c>
      <c r="F374" s="215">
        <v>3000</v>
      </c>
    </row>
    <row r="375" spans="1:6" s="203" customFormat="1" x14ac:dyDescent="0.25">
      <c r="A375" s="208" t="s">
        <v>499</v>
      </c>
      <c r="B375" s="210">
        <v>42212</v>
      </c>
      <c r="C375" s="208" t="s">
        <v>500</v>
      </c>
      <c r="D375" s="215">
        <v>3000</v>
      </c>
      <c r="E375" s="215">
        <v>3000</v>
      </c>
      <c r="F375" s="215">
        <v>3000</v>
      </c>
    </row>
    <row r="376" spans="1:6" s="179" customFormat="1" x14ac:dyDescent="0.25">
      <c r="A376" s="200"/>
      <c r="B376" s="201">
        <v>4227</v>
      </c>
      <c r="C376" s="200" t="s">
        <v>95</v>
      </c>
      <c r="D376" s="202">
        <f>D378+D377</f>
        <v>6000</v>
      </c>
      <c r="E376" s="202">
        <f t="shared" ref="E376:F376" si="131">E378+E377</f>
        <v>6000</v>
      </c>
      <c r="F376" s="202">
        <f t="shared" si="131"/>
        <v>6000</v>
      </c>
    </row>
    <row r="377" spans="1:6" s="179" customFormat="1" x14ac:dyDescent="0.25">
      <c r="A377" s="208" t="s">
        <v>501</v>
      </c>
      <c r="B377" s="210">
        <v>42271</v>
      </c>
      <c r="C377" s="208" t="s">
        <v>95</v>
      </c>
      <c r="D377" s="215">
        <v>3000</v>
      </c>
      <c r="E377" s="215">
        <v>3000</v>
      </c>
      <c r="F377" s="215">
        <v>3000</v>
      </c>
    </row>
    <row r="378" spans="1:6" s="179" customFormat="1" ht="15" customHeight="1" x14ac:dyDescent="0.25">
      <c r="A378" s="208" t="s">
        <v>502</v>
      </c>
      <c r="B378" s="210">
        <v>42273</v>
      </c>
      <c r="C378" s="208" t="s">
        <v>423</v>
      </c>
      <c r="D378" s="215">
        <v>3000</v>
      </c>
      <c r="E378" s="215">
        <v>3000</v>
      </c>
      <c r="F378" s="215">
        <v>3000</v>
      </c>
    </row>
    <row r="379" spans="1:6" s="203" customFormat="1" x14ac:dyDescent="0.25">
      <c r="A379" s="200"/>
      <c r="B379" s="201">
        <v>424</v>
      </c>
      <c r="C379" s="200" t="s">
        <v>160</v>
      </c>
      <c r="D379" s="202">
        <f>D380</f>
        <v>0</v>
      </c>
      <c r="E379" s="202">
        <f t="shared" ref="E379:F380" si="132">E380</f>
        <v>0</v>
      </c>
      <c r="F379" s="202">
        <f t="shared" si="132"/>
        <v>0</v>
      </c>
    </row>
    <row r="380" spans="1:6" s="179" customFormat="1" x14ac:dyDescent="0.25">
      <c r="A380" s="200"/>
      <c r="B380" s="201">
        <v>4241</v>
      </c>
      <c r="C380" s="200" t="s">
        <v>147</v>
      </c>
      <c r="D380" s="202">
        <f>D381</f>
        <v>0</v>
      </c>
      <c r="E380" s="202">
        <f t="shared" si="132"/>
        <v>0</v>
      </c>
      <c r="F380" s="202">
        <f t="shared" si="132"/>
        <v>0</v>
      </c>
    </row>
    <row r="381" spans="1:6" s="179" customFormat="1" ht="15" customHeight="1" x14ac:dyDescent="0.25">
      <c r="A381" s="208" t="s">
        <v>503</v>
      </c>
      <c r="B381" s="210">
        <v>42411</v>
      </c>
      <c r="C381" s="208" t="s">
        <v>147</v>
      </c>
      <c r="D381" s="215">
        <v>0</v>
      </c>
      <c r="E381" s="215">
        <v>0</v>
      </c>
      <c r="F381" s="215">
        <v>0</v>
      </c>
    </row>
    <row r="382" spans="1:6" s="179" customFormat="1" x14ac:dyDescent="0.25">
      <c r="A382" s="208"/>
      <c r="B382" s="201">
        <v>9</v>
      </c>
      <c r="C382" s="200" t="s">
        <v>270</v>
      </c>
      <c r="D382" s="202">
        <f t="shared" ref="D382:F385" si="133">D383</f>
        <v>0</v>
      </c>
      <c r="E382" s="202">
        <f t="shared" si="133"/>
        <v>0</v>
      </c>
      <c r="F382" s="202">
        <f t="shared" si="133"/>
        <v>0</v>
      </c>
    </row>
    <row r="383" spans="1:6" s="179" customFormat="1" x14ac:dyDescent="0.25">
      <c r="A383" s="208"/>
      <c r="B383" s="201">
        <v>92</v>
      </c>
      <c r="C383" s="200" t="s">
        <v>271</v>
      </c>
      <c r="D383" s="202">
        <f t="shared" si="133"/>
        <v>0</v>
      </c>
      <c r="E383" s="202">
        <f t="shared" si="133"/>
        <v>0</v>
      </c>
      <c r="F383" s="202">
        <f t="shared" si="133"/>
        <v>0</v>
      </c>
    </row>
    <row r="384" spans="1:6" s="179" customFormat="1" x14ac:dyDescent="0.25">
      <c r="A384" s="208"/>
      <c r="B384" s="201">
        <v>922</v>
      </c>
      <c r="C384" s="208" t="s">
        <v>272</v>
      </c>
      <c r="D384" s="202">
        <f t="shared" si="133"/>
        <v>0</v>
      </c>
      <c r="E384" s="202">
        <f t="shared" si="133"/>
        <v>0</v>
      </c>
      <c r="F384" s="202">
        <f t="shared" si="133"/>
        <v>0</v>
      </c>
    </row>
    <row r="385" spans="1:6" s="179" customFormat="1" x14ac:dyDescent="0.25">
      <c r="A385" s="208"/>
      <c r="B385" s="201">
        <v>9222</v>
      </c>
      <c r="C385" s="200" t="s">
        <v>459</v>
      </c>
      <c r="D385" s="202">
        <f t="shared" si="133"/>
        <v>0</v>
      </c>
      <c r="E385" s="202">
        <f t="shared" si="133"/>
        <v>0</v>
      </c>
      <c r="F385" s="202">
        <f t="shared" si="133"/>
        <v>0</v>
      </c>
    </row>
    <row r="386" spans="1:6" s="179" customFormat="1" x14ac:dyDescent="0.25">
      <c r="A386" s="208" t="s">
        <v>504</v>
      </c>
      <c r="B386" s="210">
        <v>92221</v>
      </c>
      <c r="C386" s="208" t="s">
        <v>461</v>
      </c>
      <c r="D386" s="215">
        <v>0</v>
      </c>
      <c r="E386" s="215">
        <v>0</v>
      </c>
      <c r="F386" s="215">
        <v>0</v>
      </c>
    </row>
    <row r="387" spans="1:6" s="203" customFormat="1" x14ac:dyDescent="0.25">
      <c r="A387" s="197" t="s">
        <v>254</v>
      </c>
      <c r="B387" s="198" t="s">
        <v>289</v>
      </c>
      <c r="C387" s="197" t="s">
        <v>290</v>
      </c>
      <c r="D387" s="199">
        <f>D388</f>
        <v>12700</v>
      </c>
      <c r="E387" s="199">
        <f t="shared" ref="E387:F387" si="134">E388</f>
        <v>12700</v>
      </c>
      <c r="F387" s="199">
        <f t="shared" si="134"/>
        <v>12700</v>
      </c>
    </row>
    <row r="388" spans="1:6" s="179" customFormat="1" x14ac:dyDescent="0.25">
      <c r="A388" s="200"/>
      <c r="B388" s="201">
        <v>3</v>
      </c>
      <c r="C388" s="200" t="s">
        <v>10</v>
      </c>
      <c r="D388" s="202">
        <f>D389+D407</f>
        <v>12700</v>
      </c>
      <c r="E388" s="202">
        <f t="shared" ref="E388:F388" si="135">E389+E407</f>
        <v>12700</v>
      </c>
      <c r="F388" s="202">
        <f t="shared" si="135"/>
        <v>12700</v>
      </c>
    </row>
    <row r="389" spans="1:6" s="203" customFormat="1" x14ac:dyDescent="0.25">
      <c r="A389" s="200"/>
      <c r="B389" s="201">
        <v>32</v>
      </c>
      <c r="C389" s="200" t="s">
        <v>21</v>
      </c>
      <c r="D389" s="202">
        <f>SUM(D390+D393+D396+D402)</f>
        <v>12700</v>
      </c>
      <c r="E389" s="202">
        <f t="shared" ref="E389:F389" si="136">SUM(E390+E393+E396+E402)</f>
        <v>12700</v>
      </c>
      <c r="F389" s="202">
        <f t="shared" si="136"/>
        <v>12700</v>
      </c>
    </row>
    <row r="390" spans="1:6" s="179" customFormat="1" x14ac:dyDescent="0.25">
      <c r="A390" s="200"/>
      <c r="B390" s="201">
        <v>321</v>
      </c>
      <c r="C390" s="200" t="s">
        <v>104</v>
      </c>
      <c r="D390" s="202">
        <f t="shared" ref="D390:F391" si="137">D391</f>
        <v>130</v>
      </c>
      <c r="E390" s="202">
        <f t="shared" si="137"/>
        <v>130</v>
      </c>
      <c r="F390" s="202">
        <f t="shared" si="137"/>
        <v>130</v>
      </c>
    </row>
    <row r="391" spans="1:6" s="179" customFormat="1" ht="12" customHeight="1" x14ac:dyDescent="0.25">
      <c r="A391" s="200"/>
      <c r="B391" s="201">
        <v>3211</v>
      </c>
      <c r="C391" s="200" t="s">
        <v>105</v>
      </c>
      <c r="D391" s="202">
        <f t="shared" si="137"/>
        <v>130</v>
      </c>
      <c r="E391" s="202">
        <f t="shared" si="137"/>
        <v>130</v>
      </c>
      <c r="F391" s="202">
        <f t="shared" si="137"/>
        <v>130</v>
      </c>
    </row>
    <row r="392" spans="1:6" s="203" customFormat="1" ht="12.75" customHeight="1" x14ac:dyDescent="0.25">
      <c r="A392" s="208" t="s">
        <v>505</v>
      </c>
      <c r="B392" s="210">
        <v>32119</v>
      </c>
      <c r="C392" s="208" t="s">
        <v>333</v>
      </c>
      <c r="D392" s="215">
        <v>130</v>
      </c>
      <c r="E392" s="215">
        <v>130</v>
      </c>
      <c r="F392" s="215">
        <v>130</v>
      </c>
    </row>
    <row r="393" spans="1:6" s="179" customFormat="1" x14ac:dyDescent="0.25">
      <c r="A393" s="200"/>
      <c r="B393" s="201">
        <v>322</v>
      </c>
      <c r="C393" s="200" t="s">
        <v>108</v>
      </c>
      <c r="D393" s="202">
        <v>0</v>
      </c>
      <c r="E393" s="202">
        <v>0</v>
      </c>
      <c r="F393" s="202">
        <v>0</v>
      </c>
    </row>
    <row r="394" spans="1:6" s="179" customFormat="1" x14ac:dyDescent="0.25">
      <c r="A394" s="200"/>
      <c r="B394" s="201">
        <v>3221</v>
      </c>
      <c r="C394" s="200" t="s">
        <v>342</v>
      </c>
      <c r="D394" s="202">
        <v>0</v>
      </c>
      <c r="E394" s="202">
        <v>0</v>
      </c>
      <c r="F394" s="202">
        <v>0</v>
      </c>
    </row>
    <row r="395" spans="1:6" s="203" customFormat="1" ht="14.25" customHeight="1" x14ac:dyDescent="0.25">
      <c r="A395" s="208" t="s">
        <v>506</v>
      </c>
      <c r="B395" s="210">
        <v>32219</v>
      </c>
      <c r="C395" s="208" t="s">
        <v>346</v>
      </c>
      <c r="D395" s="215">
        <v>0</v>
      </c>
      <c r="E395" s="215">
        <v>0</v>
      </c>
      <c r="F395" s="215">
        <v>0</v>
      </c>
    </row>
    <row r="396" spans="1:6" s="203" customFormat="1" ht="12" customHeight="1" x14ac:dyDescent="0.25">
      <c r="A396" s="200"/>
      <c r="B396" s="201">
        <v>323</v>
      </c>
      <c r="C396" s="200" t="s">
        <v>115</v>
      </c>
      <c r="D396" s="202">
        <v>6000</v>
      </c>
      <c r="E396" s="202">
        <v>6000</v>
      </c>
      <c r="F396" s="202">
        <v>6000</v>
      </c>
    </row>
    <row r="397" spans="1:6" ht="12" customHeight="1" x14ac:dyDescent="0.25">
      <c r="A397" s="200"/>
      <c r="B397" s="201">
        <v>3231</v>
      </c>
      <c r="C397" s="200" t="s">
        <v>116</v>
      </c>
      <c r="D397" s="202">
        <v>6000</v>
      </c>
      <c r="E397" s="202">
        <v>6000</v>
      </c>
      <c r="F397" s="202">
        <v>6000</v>
      </c>
    </row>
    <row r="398" spans="1:6" x14ac:dyDescent="0.25">
      <c r="A398" s="208" t="s">
        <v>507</v>
      </c>
      <c r="B398" s="210">
        <v>32319</v>
      </c>
      <c r="C398" s="208" t="s">
        <v>370</v>
      </c>
      <c r="D398" s="215">
        <v>6000</v>
      </c>
      <c r="E398" s="215">
        <v>6000</v>
      </c>
      <c r="F398" s="215">
        <v>6000</v>
      </c>
    </row>
    <row r="399" spans="1:6" s="179" customFormat="1" x14ac:dyDescent="0.25">
      <c r="A399" s="200"/>
      <c r="B399" s="201">
        <v>324</v>
      </c>
      <c r="C399" s="200" t="s">
        <v>125</v>
      </c>
      <c r="D399" s="202">
        <v>0</v>
      </c>
      <c r="E399" s="202">
        <v>0</v>
      </c>
      <c r="F399" s="202">
        <v>0</v>
      </c>
    </row>
    <row r="400" spans="1:6" s="203" customFormat="1" x14ac:dyDescent="0.25">
      <c r="A400" s="200"/>
      <c r="B400" s="201">
        <v>3241</v>
      </c>
      <c r="C400" s="200" t="s">
        <v>125</v>
      </c>
      <c r="D400" s="202">
        <v>0</v>
      </c>
      <c r="E400" s="202">
        <v>0</v>
      </c>
      <c r="F400" s="202">
        <v>0</v>
      </c>
    </row>
    <row r="401" spans="1:6" s="179" customFormat="1" x14ac:dyDescent="0.25">
      <c r="A401" s="208" t="s">
        <v>508</v>
      </c>
      <c r="B401" s="210">
        <v>32412</v>
      </c>
      <c r="C401" s="208" t="s">
        <v>487</v>
      </c>
      <c r="D401" s="215">
        <v>0</v>
      </c>
      <c r="E401" s="215">
        <v>0</v>
      </c>
      <c r="F401" s="215">
        <v>0</v>
      </c>
    </row>
    <row r="402" spans="1:6" s="179" customFormat="1" x14ac:dyDescent="0.25">
      <c r="A402" s="208"/>
      <c r="B402" s="201">
        <v>329</v>
      </c>
      <c r="C402" s="200" t="s">
        <v>127</v>
      </c>
      <c r="D402" s="202">
        <f>D403+D405</f>
        <v>6570</v>
      </c>
      <c r="E402" s="202">
        <f t="shared" ref="E402:F402" si="138">E403+E405</f>
        <v>6570</v>
      </c>
      <c r="F402" s="202">
        <f t="shared" si="138"/>
        <v>6570</v>
      </c>
    </row>
    <row r="403" spans="1:6" s="203" customFormat="1" ht="30" x14ac:dyDescent="0.25">
      <c r="A403" s="200"/>
      <c r="B403" s="201">
        <v>3291</v>
      </c>
      <c r="C403" s="200" t="s">
        <v>128</v>
      </c>
      <c r="D403" s="202">
        <f>D404</f>
        <v>0</v>
      </c>
      <c r="E403" s="202">
        <f t="shared" ref="E403:F403" si="139">E404</f>
        <v>0</v>
      </c>
      <c r="F403" s="202">
        <f t="shared" si="139"/>
        <v>0</v>
      </c>
    </row>
    <row r="404" spans="1:6" s="203" customFormat="1" x14ac:dyDescent="0.25">
      <c r="A404" s="208" t="s">
        <v>509</v>
      </c>
      <c r="B404" s="210">
        <v>32919</v>
      </c>
      <c r="C404" s="208" t="s">
        <v>510</v>
      </c>
      <c r="D404" s="215">
        <v>0</v>
      </c>
      <c r="E404" s="215">
        <v>0</v>
      </c>
      <c r="F404" s="215">
        <v>0</v>
      </c>
    </row>
    <row r="405" spans="1:6" s="179" customFormat="1" x14ac:dyDescent="0.25">
      <c r="A405" s="200"/>
      <c r="B405" s="201">
        <v>3299</v>
      </c>
      <c r="C405" s="200" t="s">
        <v>127</v>
      </c>
      <c r="D405" s="202">
        <v>6570</v>
      </c>
      <c r="E405" s="202">
        <v>6570</v>
      </c>
      <c r="F405" s="202">
        <v>6570</v>
      </c>
    </row>
    <row r="406" spans="1:6" s="179" customFormat="1" x14ac:dyDescent="0.25">
      <c r="A406" s="208" t="s">
        <v>511</v>
      </c>
      <c r="B406" s="210">
        <v>32999</v>
      </c>
      <c r="C406" s="208" t="s">
        <v>127</v>
      </c>
      <c r="D406" s="215">
        <v>6570</v>
      </c>
      <c r="E406" s="215">
        <v>6570</v>
      </c>
      <c r="F406" s="215">
        <v>6570</v>
      </c>
    </row>
    <row r="407" spans="1:6" s="179" customFormat="1" x14ac:dyDescent="0.25">
      <c r="A407" s="208"/>
      <c r="B407" s="201">
        <v>9</v>
      </c>
      <c r="C407" s="200" t="s">
        <v>270</v>
      </c>
      <c r="D407" s="202">
        <f t="shared" ref="D407:F410" si="140">D408</f>
        <v>0</v>
      </c>
      <c r="E407" s="202">
        <f t="shared" si="140"/>
        <v>0</v>
      </c>
      <c r="F407" s="202">
        <f t="shared" si="140"/>
        <v>0</v>
      </c>
    </row>
    <row r="408" spans="1:6" s="179" customFormat="1" x14ac:dyDescent="0.25">
      <c r="A408" s="208"/>
      <c r="B408" s="201">
        <v>92</v>
      </c>
      <c r="C408" s="200" t="s">
        <v>271</v>
      </c>
      <c r="D408" s="202">
        <f t="shared" si="140"/>
        <v>0</v>
      </c>
      <c r="E408" s="202">
        <f t="shared" si="140"/>
        <v>0</v>
      </c>
      <c r="F408" s="202">
        <f t="shared" si="140"/>
        <v>0</v>
      </c>
    </row>
    <row r="409" spans="1:6" s="179" customFormat="1" x14ac:dyDescent="0.25">
      <c r="A409" s="208"/>
      <c r="B409" s="201">
        <v>922</v>
      </c>
      <c r="C409" s="208" t="s">
        <v>272</v>
      </c>
      <c r="D409" s="215">
        <f t="shared" si="140"/>
        <v>0</v>
      </c>
      <c r="E409" s="215">
        <f t="shared" si="140"/>
        <v>0</v>
      </c>
      <c r="F409" s="215">
        <f t="shared" si="140"/>
        <v>0</v>
      </c>
    </row>
    <row r="410" spans="1:6" s="179" customFormat="1" x14ac:dyDescent="0.25">
      <c r="A410" s="208"/>
      <c r="B410" s="201">
        <v>9222</v>
      </c>
      <c r="C410" s="200" t="s">
        <v>459</v>
      </c>
      <c r="D410" s="202">
        <f t="shared" si="140"/>
        <v>0</v>
      </c>
      <c r="E410" s="202">
        <f t="shared" si="140"/>
        <v>0</v>
      </c>
      <c r="F410" s="202">
        <f t="shared" si="140"/>
        <v>0</v>
      </c>
    </row>
    <row r="411" spans="1:6" s="179" customFormat="1" x14ac:dyDescent="0.25">
      <c r="A411" s="208" t="s">
        <v>512</v>
      </c>
      <c r="B411" s="210">
        <v>92221</v>
      </c>
      <c r="C411" s="208" t="s">
        <v>461</v>
      </c>
      <c r="D411" s="215">
        <v>0</v>
      </c>
      <c r="E411" s="215">
        <v>0</v>
      </c>
      <c r="F411" s="215">
        <v>0</v>
      </c>
    </row>
    <row r="412" spans="1:6" s="179" customFormat="1" x14ac:dyDescent="0.25">
      <c r="A412" s="197" t="s">
        <v>254</v>
      </c>
      <c r="B412" s="198" t="s">
        <v>299</v>
      </c>
      <c r="C412" s="197" t="s">
        <v>300</v>
      </c>
      <c r="D412" s="199">
        <f>D413+D443</f>
        <v>1300000.0006636141</v>
      </c>
      <c r="E412" s="199">
        <f t="shared" ref="E412:F412" si="141">E413+E443</f>
        <v>1400000.0006636141</v>
      </c>
      <c r="F412" s="199">
        <f t="shared" si="141"/>
        <v>1500000.0006636141</v>
      </c>
    </row>
    <row r="413" spans="1:6" s="179" customFormat="1" x14ac:dyDescent="0.25">
      <c r="A413" s="200"/>
      <c r="B413" s="201">
        <v>3</v>
      </c>
      <c r="C413" s="200" t="s">
        <v>10</v>
      </c>
      <c r="D413" s="202">
        <f>D414+D425</f>
        <v>1299450.0006636141</v>
      </c>
      <c r="E413" s="202">
        <f t="shared" ref="E413:F413" si="142">E414+E425</f>
        <v>1399450.0006636141</v>
      </c>
      <c r="F413" s="202">
        <f t="shared" si="142"/>
        <v>1499450.0006636141</v>
      </c>
    </row>
    <row r="414" spans="1:6" s="179" customFormat="1" x14ac:dyDescent="0.25">
      <c r="A414" s="200"/>
      <c r="B414" s="201">
        <v>31</v>
      </c>
      <c r="C414" s="200" t="s">
        <v>11</v>
      </c>
      <c r="D414" s="202">
        <f>D415+D418+D421</f>
        <v>1295020</v>
      </c>
      <c r="E414" s="202">
        <f t="shared" ref="E414:F414" si="143">E415+E418+E421</f>
        <v>1395020</v>
      </c>
      <c r="F414" s="202">
        <f t="shared" si="143"/>
        <v>1495020</v>
      </c>
    </row>
    <row r="415" spans="1:6" s="203" customFormat="1" ht="12" customHeight="1" x14ac:dyDescent="0.25">
      <c r="A415" s="200"/>
      <c r="B415" s="201">
        <v>311</v>
      </c>
      <c r="C415" s="200" t="s">
        <v>96</v>
      </c>
      <c r="D415" s="202">
        <f>D416</f>
        <v>1103420</v>
      </c>
      <c r="E415" s="202">
        <f t="shared" ref="E415:F416" si="144">E416</f>
        <v>1203420</v>
      </c>
      <c r="F415" s="202">
        <f t="shared" si="144"/>
        <v>1303420</v>
      </c>
    </row>
    <row r="416" spans="1:6" ht="12" customHeight="1" x14ac:dyDescent="0.25">
      <c r="A416" s="200"/>
      <c r="B416" s="201">
        <v>3111</v>
      </c>
      <c r="C416" s="200" t="s">
        <v>513</v>
      </c>
      <c r="D416" s="202">
        <f>D417</f>
        <v>1103420</v>
      </c>
      <c r="E416" s="202">
        <f t="shared" si="144"/>
        <v>1203420</v>
      </c>
      <c r="F416" s="202">
        <f t="shared" si="144"/>
        <v>1303420</v>
      </c>
    </row>
    <row r="417" spans="1:6" ht="30" x14ac:dyDescent="0.25">
      <c r="A417" s="208" t="s">
        <v>514</v>
      </c>
      <c r="B417" s="210">
        <v>31111</v>
      </c>
      <c r="C417" s="208" t="s">
        <v>97</v>
      </c>
      <c r="D417" s="215">
        <v>1103420</v>
      </c>
      <c r="E417" s="215">
        <v>1203420</v>
      </c>
      <c r="F417" s="215">
        <v>1303420</v>
      </c>
    </row>
    <row r="418" spans="1:6" x14ac:dyDescent="0.25">
      <c r="A418" s="208"/>
      <c r="B418" s="244">
        <v>312</v>
      </c>
      <c r="C418" s="245" t="s">
        <v>100</v>
      </c>
      <c r="D418" s="202">
        <v>30000</v>
      </c>
      <c r="E418" s="202">
        <v>30000</v>
      </c>
      <c r="F418" s="202">
        <v>30000</v>
      </c>
    </row>
    <row r="419" spans="1:6" x14ac:dyDescent="0.25">
      <c r="A419" s="208"/>
      <c r="B419" s="244">
        <v>3121</v>
      </c>
      <c r="C419" s="245" t="s">
        <v>100</v>
      </c>
      <c r="D419" s="202">
        <v>30000</v>
      </c>
      <c r="E419" s="202">
        <v>30000</v>
      </c>
      <c r="F419" s="202">
        <v>30000</v>
      </c>
    </row>
    <row r="420" spans="1:6" x14ac:dyDescent="0.25">
      <c r="A420" s="208" t="s">
        <v>515</v>
      </c>
      <c r="B420" s="246">
        <v>31219</v>
      </c>
      <c r="C420" s="245" t="s">
        <v>516</v>
      </c>
      <c r="D420" s="215">
        <v>30000</v>
      </c>
      <c r="E420" s="215">
        <v>30000</v>
      </c>
      <c r="F420" s="215">
        <v>30000</v>
      </c>
    </row>
    <row r="421" spans="1:6" x14ac:dyDescent="0.25">
      <c r="A421" s="208"/>
      <c r="B421" s="244">
        <v>313</v>
      </c>
      <c r="C421" s="245" t="s">
        <v>101</v>
      </c>
      <c r="D421" s="202">
        <f>D422</f>
        <v>161600</v>
      </c>
      <c r="E421" s="202">
        <f t="shared" ref="E421:F421" si="145">E422</f>
        <v>161600</v>
      </c>
      <c r="F421" s="202">
        <f t="shared" si="145"/>
        <v>161600</v>
      </c>
    </row>
    <row r="422" spans="1:6" x14ac:dyDescent="0.25">
      <c r="A422" s="208"/>
      <c r="B422" s="244">
        <v>3131</v>
      </c>
      <c r="C422" s="245" t="s">
        <v>101</v>
      </c>
      <c r="D422" s="202">
        <f>D423+D424</f>
        <v>161600</v>
      </c>
      <c r="E422" s="202">
        <f>E423+E424</f>
        <v>161600</v>
      </c>
      <c r="F422" s="202">
        <f>F423+F424</f>
        <v>161600</v>
      </c>
    </row>
    <row r="423" spans="1:6" x14ac:dyDescent="0.25">
      <c r="A423" s="208" t="s">
        <v>517</v>
      </c>
      <c r="B423" s="246">
        <v>31311</v>
      </c>
      <c r="C423" s="247" t="s">
        <v>518</v>
      </c>
      <c r="D423" s="215">
        <v>0</v>
      </c>
      <c r="E423" s="215">
        <v>0</v>
      </c>
      <c r="F423" s="215">
        <v>0</v>
      </c>
    </row>
    <row r="424" spans="1:6" x14ac:dyDescent="0.25">
      <c r="A424" s="208" t="s">
        <v>519</v>
      </c>
      <c r="B424" s="246">
        <v>31321</v>
      </c>
      <c r="C424" s="247" t="s">
        <v>102</v>
      </c>
      <c r="D424" s="215">
        <v>161600</v>
      </c>
      <c r="E424" s="215">
        <v>161600</v>
      </c>
      <c r="F424" s="215">
        <v>161600</v>
      </c>
    </row>
    <row r="425" spans="1:6" s="179" customFormat="1" x14ac:dyDescent="0.25">
      <c r="A425" s="200"/>
      <c r="B425" s="201">
        <v>32</v>
      </c>
      <c r="C425" s="200" t="s">
        <v>21</v>
      </c>
      <c r="D425" s="202">
        <f>D426+D429+D432+D437</f>
        <v>4430.0006636140424</v>
      </c>
      <c r="E425" s="202">
        <f t="shared" ref="E425:F425" si="146">E426+E429+E432+E437</f>
        <v>4430.0006636140424</v>
      </c>
      <c r="F425" s="202">
        <f t="shared" si="146"/>
        <v>4430.0006636140424</v>
      </c>
    </row>
    <row r="426" spans="1:6" s="179" customFormat="1" ht="12" customHeight="1" x14ac:dyDescent="0.25">
      <c r="A426" s="200"/>
      <c r="B426" s="201">
        <v>321</v>
      </c>
      <c r="C426" s="200" t="s">
        <v>104</v>
      </c>
      <c r="D426" s="202">
        <v>530.00066361404208</v>
      </c>
      <c r="E426" s="202">
        <v>530.00066361404208</v>
      </c>
      <c r="F426" s="202">
        <v>530.00066361404208</v>
      </c>
    </row>
    <row r="427" spans="1:6" s="179" customFormat="1" x14ac:dyDescent="0.25">
      <c r="A427" s="200"/>
      <c r="B427" s="201">
        <v>3211</v>
      </c>
      <c r="C427" s="200" t="s">
        <v>105</v>
      </c>
      <c r="D427" s="202">
        <v>530.00066361404208</v>
      </c>
      <c r="E427" s="202">
        <v>530.00066361404208</v>
      </c>
      <c r="F427" s="202">
        <v>530.00066361404208</v>
      </c>
    </row>
    <row r="428" spans="1:6" s="179" customFormat="1" x14ac:dyDescent="0.25">
      <c r="A428" s="208" t="s">
        <v>520</v>
      </c>
      <c r="B428" s="210">
        <v>32119</v>
      </c>
      <c r="C428" s="208" t="s">
        <v>333</v>
      </c>
      <c r="D428" s="215">
        <v>530.00066361404208</v>
      </c>
      <c r="E428" s="215">
        <v>530.00066361404208</v>
      </c>
      <c r="F428" s="215">
        <v>530.00066361404208</v>
      </c>
    </row>
    <row r="429" spans="1:6" s="179" customFormat="1" x14ac:dyDescent="0.25">
      <c r="A429" s="208"/>
      <c r="B429" s="201">
        <v>322</v>
      </c>
      <c r="C429" s="243" t="s">
        <v>108</v>
      </c>
      <c r="D429" s="202">
        <v>0</v>
      </c>
      <c r="E429" s="202">
        <v>0</v>
      </c>
      <c r="F429" s="202">
        <v>0</v>
      </c>
    </row>
    <row r="430" spans="1:6" s="179" customFormat="1" x14ac:dyDescent="0.25">
      <c r="A430" s="208"/>
      <c r="B430" s="201">
        <v>3222</v>
      </c>
      <c r="C430" s="243" t="s">
        <v>110</v>
      </c>
      <c r="D430" s="202">
        <v>0</v>
      </c>
      <c r="E430" s="202">
        <v>0</v>
      </c>
      <c r="F430" s="202">
        <v>0</v>
      </c>
    </row>
    <row r="431" spans="1:6" s="179" customFormat="1" x14ac:dyDescent="0.25">
      <c r="A431" s="208" t="s">
        <v>521</v>
      </c>
      <c r="B431" s="210">
        <v>32222</v>
      </c>
      <c r="C431" s="208" t="s">
        <v>446</v>
      </c>
      <c r="D431" s="215">
        <v>0</v>
      </c>
      <c r="E431" s="215">
        <v>0</v>
      </c>
      <c r="F431" s="215">
        <v>0</v>
      </c>
    </row>
    <row r="432" spans="1:6" s="203" customFormat="1" ht="12" customHeight="1" x14ac:dyDescent="0.25">
      <c r="A432" s="200"/>
      <c r="B432" s="201">
        <v>323</v>
      </c>
      <c r="C432" s="200" t="s">
        <v>115</v>
      </c>
      <c r="D432" s="202">
        <v>0</v>
      </c>
      <c r="E432" s="202">
        <v>0</v>
      </c>
      <c r="F432" s="202">
        <v>0</v>
      </c>
    </row>
    <row r="433" spans="1:6" s="203" customFormat="1" ht="12" customHeight="1" x14ac:dyDescent="0.25">
      <c r="A433" s="200"/>
      <c r="B433" s="201">
        <v>3237</v>
      </c>
      <c r="C433" s="200" t="s">
        <v>122</v>
      </c>
      <c r="D433" s="202">
        <v>0</v>
      </c>
      <c r="E433" s="202">
        <v>0</v>
      </c>
      <c r="F433" s="202">
        <v>0</v>
      </c>
    </row>
    <row r="434" spans="1:6" s="203" customFormat="1" ht="12" customHeight="1" x14ac:dyDescent="0.25">
      <c r="A434" s="208" t="s">
        <v>522</v>
      </c>
      <c r="B434" s="210">
        <v>32379</v>
      </c>
      <c r="C434" s="208" t="s">
        <v>388</v>
      </c>
      <c r="D434" s="215">
        <v>0</v>
      </c>
      <c r="E434" s="215">
        <v>0</v>
      </c>
      <c r="F434" s="215">
        <v>0</v>
      </c>
    </row>
    <row r="435" spans="1:6" s="179" customFormat="1" ht="12" customHeight="1" x14ac:dyDescent="0.25">
      <c r="A435" s="200"/>
      <c r="B435" s="201">
        <v>3239</v>
      </c>
      <c r="C435" s="200" t="s">
        <v>124</v>
      </c>
      <c r="D435" s="202">
        <v>0</v>
      </c>
      <c r="E435" s="202">
        <v>0</v>
      </c>
      <c r="F435" s="202">
        <v>0</v>
      </c>
    </row>
    <row r="436" spans="1:6" s="179" customFormat="1" x14ac:dyDescent="0.25">
      <c r="A436" s="208" t="s">
        <v>523</v>
      </c>
      <c r="B436" s="210">
        <v>32399</v>
      </c>
      <c r="C436" s="208" t="s">
        <v>394</v>
      </c>
      <c r="D436" s="215">
        <v>0</v>
      </c>
      <c r="E436" s="215">
        <v>0</v>
      </c>
      <c r="F436" s="215">
        <v>0</v>
      </c>
    </row>
    <row r="437" spans="1:6" s="203" customFormat="1" x14ac:dyDescent="0.25">
      <c r="A437" s="208"/>
      <c r="B437" s="201">
        <v>329</v>
      </c>
      <c r="C437" s="200" t="s">
        <v>127</v>
      </c>
      <c r="D437" s="202">
        <f>D438+D441</f>
        <v>3900</v>
      </c>
      <c r="E437" s="202">
        <f t="shared" ref="E437:F437" si="147">E438+E441</f>
        <v>3900</v>
      </c>
      <c r="F437" s="202">
        <f t="shared" si="147"/>
        <v>3900</v>
      </c>
    </row>
    <row r="438" spans="1:6" s="203" customFormat="1" x14ac:dyDescent="0.25">
      <c r="A438" s="208"/>
      <c r="B438" s="201">
        <v>3295</v>
      </c>
      <c r="C438" s="200" t="s">
        <v>132</v>
      </c>
      <c r="D438" s="202">
        <f>D439+D440</f>
        <v>3500</v>
      </c>
      <c r="E438" s="202">
        <f t="shared" ref="E438:F438" si="148">E439+E440</f>
        <v>3500</v>
      </c>
      <c r="F438" s="202">
        <f t="shared" si="148"/>
        <v>3500</v>
      </c>
    </row>
    <row r="439" spans="1:6" s="203" customFormat="1" x14ac:dyDescent="0.25">
      <c r="A439" s="208" t="s">
        <v>524</v>
      </c>
      <c r="B439" s="210">
        <v>32952</v>
      </c>
      <c r="C439" s="208" t="s">
        <v>525</v>
      </c>
      <c r="D439" s="202">
        <v>100</v>
      </c>
      <c r="E439" s="202">
        <v>100</v>
      </c>
      <c r="F439" s="202">
        <v>100</v>
      </c>
    </row>
    <row r="440" spans="1:6" s="203" customFormat="1" ht="30" x14ac:dyDescent="0.25">
      <c r="A440" s="208" t="s">
        <v>526</v>
      </c>
      <c r="B440" s="210">
        <v>32955</v>
      </c>
      <c r="C440" s="208" t="s">
        <v>527</v>
      </c>
      <c r="D440" s="215">
        <v>3400</v>
      </c>
      <c r="E440" s="215">
        <v>3400</v>
      </c>
      <c r="F440" s="215">
        <v>3400</v>
      </c>
    </row>
    <row r="441" spans="1:6" s="179" customFormat="1" x14ac:dyDescent="0.25">
      <c r="A441" s="200"/>
      <c r="B441" s="201">
        <v>3299</v>
      </c>
      <c r="C441" s="200" t="s">
        <v>127</v>
      </c>
      <c r="D441" s="202">
        <v>400</v>
      </c>
      <c r="E441" s="202">
        <v>400</v>
      </c>
      <c r="F441" s="202">
        <v>400</v>
      </c>
    </row>
    <row r="442" spans="1:6" s="203" customFormat="1" x14ac:dyDescent="0.25">
      <c r="A442" s="208" t="s">
        <v>528</v>
      </c>
      <c r="B442" s="210">
        <v>32999</v>
      </c>
      <c r="C442" s="208" t="s">
        <v>127</v>
      </c>
      <c r="D442" s="215">
        <v>400</v>
      </c>
      <c r="E442" s="215">
        <v>400</v>
      </c>
      <c r="F442" s="215">
        <v>400</v>
      </c>
    </row>
    <row r="443" spans="1:6" s="203" customFormat="1" x14ac:dyDescent="0.25">
      <c r="A443" s="200"/>
      <c r="B443" s="201">
        <v>4</v>
      </c>
      <c r="C443" s="200" t="s">
        <v>12</v>
      </c>
      <c r="D443" s="202">
        <f>D444+D448</f>
        <v>550</v>
      </c>
      <c r="E443" s="202">
        <f t="shared" ref="E443:F443" si="149">E444+E448</f>
        <v>550</v>
      </c>
      <c r="F443" s="202">
        <f t="shared" si="149"/>
        <v>550</v>
      </c>
    </row>
    <row r="444" spans="1:6" s="203" customFormat="1" ht="30" x14ac:dyDescent="0.25">
      <c r="A444" s="200"/>
      <c r="B444" s="201">
        <v>41</v>
      </c>
      <c r="C444" s="200" t="s">
        <v>190</v>
      </c>
      <c r="D444" s="202">
        <v>0</v>
      </c>
      <c r="E444" s="202">
        <v>0</v>
      </c>
      <c r="F444" s="202">
        <v>0</v>
      </c>
    </row>
    <row r="445" spans="1:6" s="203" customFormat="1" x14ac:dyDescent="0.25">
      <c r="A445" s="200"/>
      <c r="B445" s="201">
        <v>412</v>
      </c>
      <c r="C445" s="200" t="s">
        <v>453</v>
      </c>
      <c r="D445" s="202">
        <v>0</v>
      </c>
      <c r="E445" s="202">
        <v>0</v>
      </c>
      <c r="F445" s="202">
        <v>0</v>
      </c>
    </row>
    <row r="446" spans="1:6" s="203" customFormat="1" x14ac:dyDescent="0.25">
      <c r="A446" s="200"/>
      <c r="B446" s="201">
        <v>4123</v>
      </c>
      <c r="C446" s="200" t="s">
        <v>454</v>
      </c>
      <c r="D446" s="202">
        <v>0</v>
      </c>
      <c r="E446" s="202">
        <v>0</v>
      </c>
      <c r="F446" s="202">
        <v>0</v>
      </c>
    </row>
    <row r="447" spans="1:6" s="203" customFormat="1" x14ac:dyDescent="0.25">
      <c r="A447" s="208" t="s">
        <v>529</v>
      </c>
      <c r="B447" s="210">
        <v>41231</v>
      </c>
      <c r="C447" s="208" t="s">
        <v>454</v>
      </c>
      <c r="D447" s="202">
        <v>0</v>
      </c>
      <c r="E447" s="202">
        <v>0</v>
      </c>
      <c r="F447" s="202">
        <v>0</v>
      </c>
    </row>
    <row r="448" spans="1:6" s="203" customFormat="1" x14ac:dyDescent="0.25">
      <c r="A448" s="200"/>
      <c r="B448" s="201">
        <v>42</v>
      </c>
      <c r="C448" s="200" t="s">
        <v>29</v>
      </c>
      <c r="D448" s="202">
        <f>D449+D453</f>
        <v>550</v>
      </c>
      <c r="E448" s="202">
        <f t="shared" ref="E448:F448" si="150">E449+E453</f>
        <v>550</v>
      </c>
      <c r="F448" s="202">
        <f t="shared" si="150"/>
        <v>550</v>
      </c>
    </row>
    <row r="449" spans="1:6" s="203" customFormat="1" x14ac:dyDescent="0.25">
      <c r="A449" s="200"/>
      <c r="B449" s="201">
        <v>422</v>
      </c>
      <c r="C449" s="200" t="s">
        <v>143</v>
      </c>
      <c r="D449" s="202">
        <v>0</v>
      </c>
      <c r="E449" s="202">
        <v>0</v>
      </c>
      <c r="F449" s="202">
        <v>0</v>
      </c>
    </row>
    <row r="450" spans="1:6" s="203" customFormat="1" x14ac:dyDescent="0.25">
      <c r="A450" s="200"/>
      <c r="B450" s="201">
        <v>4227</v>
      </c>
      <c r="C450" s="200" t="s">
        <v>95</v>
      </c>
      <c r="D450" s="202">
        <v>0</v>
      </c>
      <c r="E450" s="202">
        <v>0</v>
      </c>
      <c r="F450" s="202">
        <v>0</v>
      </c>
    </row>
    <row r="451" spans="1:6" s="203" customFormat="1" x14ac:dyDescent="0.25">
      <c r="A451" s="208" t="s">
        <v>530</v>
      </c>
      <c r="B451" s="210">
        <v>42271</v>
      </c>
      <c r="C451" s="208" t="s">
        <v>457</v>
      </c>
      <c r="D451" s="215">
        <v>0</v>
      </c>
      <c r="E451" s="215">
        <v>0</v>
      </c>
      <c r="F451" s="215">
        <v>0</v>
      </c>
    </row>
    <row r="452" spans="1:6" s="203" customFormat="1" x14ac:dyDescent="0.25">
      <c r="A452" s="208" t="s">
        <v>531</v>
      </c>
      <c r="B452" s="210">
        <v>42273</v>
      </c>
      <c r="C452" s="208" t="s">
        <v>423</v>
      </c>
      <c r="D452" s="215">
        <v>0</v>
      </c>
      <c r="E452" s="215">
        <v>0</v>
      </c>
      <c r="F452" s="215">
        <v>0</v>
      </c>
    </row>
    <row r="453" spans="1:6" s="203" customFormat="1" x14ac:dyDescent="0.25">
      <c r="A453" s="208"/>
      <c r="B453" s="201">
        <v>424</v>
      </c>
      <c r="C453" s="200" t="s">
        <v>160</v>
      </c>
      <c r="D453" s="202">
        <v>550</v>
      </c>
      <c r="E453" s="202">
        <v>550</v>
      </c>
      <c r="F453" s="202">
        <v>550</v>
      </c>
    </row>
    <row r="454" spans="1:6" s="203" customFormat="1" x14ac:dyDescent="0.25">
      <c r="A454" s="208"/>
      <c r="B454" s="201">
        <v>4241</v>
      </c>
      <c r="C454" s="200" t="s">
        <v>147</v>
      </c>
      <c r="D454" s="202">
        <v>550</v>
      </c>
      <c r="E454" s="202">
        <v>550</v>
      </c>
      <c r="F454" s="202">
        <v>550</v>
      </c>
    </row>
    <row r="455" spans="1:6" s="203" customFormat="1" x14ac:dyDescent="0.25">
      <c r="A455" s="208" t="s">
        <v>532</v>
      </c>
      <c r="B455" s="210">
        <v>42411</v>
      </c>
      <c r="C455" s="208" t="s">
        <v>147</v>
      </c>
      <c r="D455" s="215">
        <v>550</v>
      </c>
      <c r="E455" s="215">
        <v>550</v>
      </c>
      <c r="F455" s="215">
        <v>550</v>
      </c>
    </row>
    <row r="456" spans="1:6" s="203" customFormat="1" x14ac:dyDescent="0.25">
      <c r="A456" s="208"/>
      <c r="B456" s="201">
        <v>9</v>
      </c>
      <c r="C456" s="200" t="s">
        <v>270</v>
      </c>
      <c r="D456" s="202">
        <v>0</v>
      </c>
      <c r="E456" s="202">
        <v>0</v>
      </c>
      <c r="F456" s="202">
        <v>0</v>
      </c>
    </row>
    <row r="457" spans="1:6" s="203" customFormat="1" x14ac:dyDescent="0.25">
      <c r="A457" s="208"/>
      <c r="B457" s="201">
        <v>92</v>
      </c>
      <c r="C457" s="200" t="s">
        <v>271</v>
      </c>
      <c r="D457" s="202">
        <v>0</v>
      </c>
      <c r="E457" s="202">
        <v>0</v>
      </c>
      <c r="F457" s="202">
        <v>0</v>
      </c>
    </row>
    <row r="458" spans="1:6" s="203" customFormat="1" x14ac:dyDescent="0.25">
      <c r="A458" s="208"/>
      <c r="B458" s="201">
        <v>922</v>
      </c>
      <c r="C458" s="208" t="s">
        <v>272</v>
      </c>
      <c r="D458" s="202">
        <v>0</v>
      </c>
      <c r="E458" s="202">
        <v>0</v>
      </c>
      <c r="F458" s="202">
        <v>0</v>
      </c>
    </row>
    <row r="459" spans="1:6" s="203" customFormat="1" x14ac:dyDescent="0.25">
      <c r="A459" s="208"/>
      <c r="B459" s="201">
        <v>9222</v>
      </c>
      <c r="C459" s="200" t="s">
        <v>459</v>
      </c>
      <c r="D459" s="202">
        <v>0</v>
      </c>
      <c r="E459" s="202">
        <v>0</v>
      </c>
      <c r="F459" s="202">
        <v>0</v>
      </c>
    </row>
    <row r="460" spans="1:6" s="179" customFormat="1" x14ac:dyDescent="0.25">
      <c r="A460" s="208" t="s">
        <v>533</v>
      </c>
      <c r="B460" s="210">
        <v>92221</v>
      </c>
      <c r="C460" s="208" t="s">
        <v>461</v>
      </c>
      <c r="D460" s="215">
        <v>0</v>
      </c>
      <c r="E460" s="215">
        <v>0</v>
      </c>
      <c r="F460" s="215">
        <v>0</v>
      </c>
    </row>
    <row r="461" spans="1:6" s="203" customFormat="1" x14ac:dyDescent="0.25">
      <c r="A461" s="197" t="s">
        <v>254</v>
      </c>
      <c r="B461" s="198" t="s">
        <v>307</v>
      </c>
      <c r="C461" s="197" t="s">
        <v>534</v>
      </c>
      <c r="D461" s="199">
        <f>SUM(D462+D495)</f>
        <v>8000</v>
      </c>
      <c r="E461" s="199">
        <f t="shared" ref="E461:F461" si="151">SUM(E462+E495)</f>
        <v>8000</v>
      </c>
      <c r="F461" s="199">
        <f t="shared" si="151"/>
        <v>8000</v>
      </c>
    </row>
    <row r="462" spans="1:6" s="203" customFormat="1" x14ac:dyDescent="0.25">
      <c r="A462" s="200"/>
      <c r="B462" s="201">
        <v>3</v>
      </c>
      <c r="C462" s="200" t="s">
        <v>10</v>
      </c>
      <c r="D462" s="202">
        <f>D463</f>
        <v>2700</v>
      </c>
      <c r="E462" s="202">
        <f t="shared" ref="E462:F462" si="152">E463</f>
        <v>2700</v>
      </c>
      <c r="F462" s="202">
        <f t="shared" si="152"/>
        <v>2700</v>
      </c>
    </row>
    <row r="463" spans="1:6" s="203" customFormat="1" x14ac:dyDescent="0.25">
      <c r="A463" s="200"/>
      <c r="B463" s="201">
        <v>32</v>
      </c>
      <c r="C463" s="200" t="s">
        <v>21</v>
      </c>
      <c r="D463" s="202">
        <f>D464+D467+D476+D481+D484</f>
        <v>2700</v>
      </c>
      <c r="E463" s="202">
        <f t="shared" ref="E463:F463" si="153">E464+E467+E476+E481+E484</f>
        <v>2700</v>
      </c>
      <c r="F463" s="202">
        <f t="shared" si="153"/>
        <v>2700</v>
      </c>
    </row>
    <row r="464" spans="1:6" s="203" customFormat="1" x14ac:dyDescent="0.25">
      <c r="A464" s="200"/>
      <c r="B464" s="201">
        <v>321</v>
      </c>
      <c r="C464" s="200" t="s">
        <v>104</v>
      </c>
      <c r="D464" s="202">
        <v>0</v>
      </c>
      <c r="E464" s="202">
        <v>0</v>
      </c>
      <c r="F464" s="202">
        <v>0</v>
      </c>
    </row>
    <row r="465" spans="1:6" s="203" customFormat="1" x14ac:dyDescent="0.25">
      <c r="A465" s="200"/>
      <c r="B465" s="201">
        <v>3213</v>
      </c>
      <c r="C465" s="200" t="s">
        <v>337</v>
      </c>
      <c r="D465" s="202">
        <v>0</v>
      </c>
      <c r="E465" s="202">
        <v>0</v>
      </c>
      <c r="F465" s="202">
        <v>0</v>
      </c>
    </row>
    <row r="466" spans="1:6" s="203" customFormat="1" x14ac:dyDescent="0.25">
      <c r="A466" s="208" t="s">
        <v>535</v>
      </c>
      <c r="B466" s="210">
        <v>32132</v>
      </c>
      <c r="C466" s="208" t="s">
        <v>536</v>
      </c>
      <c r="D466" s="215">
        <v>0</v>
      </c>
      <c r="E466" s="215">
        <v>0</v>
      </c>
      <c r="F466" s="215">
        <v>0</v>
      </c>
    </row>
    <row r="467" spans="1:6" s="203" customFormat="1" x14ac:dyDescent="0.25">
      <c r="A467" s="200"/>
      <c r="B467" s="201">
        <v>322</v>
      </c>
      <c r="C467" s="200" t="s">
        <v>108</v>
      </c>
      <c r="D467" s="202">
        <f>D468+D470+D472+D474</f>
        <v>1200</v>
      </c>
      <c r="E467" s="202">
        <f t="shared" ref="E467:F467" si="154">E468+E470+E472+E474</f>
        <v>1200</v>
      </c>
      <c r="F467" s="202">
        <f t="shared" si="154"/>
        <v>1200</v>
      </c>
    </row>
    <row r="468" spans="1:6" s="203" customFormat="1" x14ac:dyDescent="0.25">
      <c r="A468" s="200"/>
      <c r="B468" s="201">
        <v>3221</v>
      </c>
      <c r="C468" s="200" t="s">
        <v>342</v>
      </c>
      <c r="D468" s="202">
        <f>D469</f>
        <v>0</v>
      </c>
      <c r="E468" s="202">
        <f t="shared" ref="E468:F468" si="155">E469</f>
        <v>0</v>
      </c>
      <c r="F468" s="202">
        <f t="shared" si="155"/>
        <v>0</v>
      </c>
    </row>
    <row r="469" spans="1:6" s="203" customFormat="1" x14ac:dyDescent="0.25">
      <c r="A469" s="208" t="s">
        <v>537</v>
      </c>
      <c r="B469" s="210">
        <v>32219</v>
      </c>
      <c r="C469" s="208" t="s">
        <v>346</v>
      </c>
      <c r="D469" s="215">
        <v>0</v>
      </c>
      <c r="E469" s="215">
        <v>0</v>
      </c>
      <c r="F469" s="215">
        <v>0</v>
      </c>
    </row>
    <row r="470" spans="1:6" s="203" customFormat="1" x14ac:dyDescent="0.25">
      <c r="A470" s="208"/>
      <c r="B470" s="201">
        <v>3222</v>
      </c>
      <c r="C470" s="200" t="s">
        <v>110</v>
      </c>
      <c r="D470" s="202">
        <f>D471</f>
        <v>1100</v>
      </c>
      <c r="E470" s="202">
        <f t="shared" ref="E470:F470" si="156">E471</f>
        <v>1100</v>
      </c>
      <c r="F470" s="202">
        <f t="shared" si="156"/>
        <v>1100</v>
      </c>
    </row>
    <row r="471" spans="1:6" s="203" customFormat="1" ht="30" x14ac:dyDescent="0.25">
      <c r="A471" s="208" t="s">
        <v>538</v>
      </c>
      <c r="B471" s="210">
        <v>32222</v>
      </c>
      <c r="C471" s="208" t="s">
        <v>446</v>
      </c>
      <c r="D471" s="215">
        <v>1100</v>
      </c>
      <c r="E471" s="215">
        <v>1100</v>
      </c>
      <c r="F471" s="215">
        <v>1100</v>
      </c>
    </row>
    <row r="472" spans="1:6" s="203" customFormat="1" x14ac:dyDescent="0.25">
      <c r="A472" s="208"/>
      <c r="B472" s="201">
        <v>3224</v>
      </c>
      <c r="C472" s="200" t="s">
        <v>447</v>
      </c>
      <c r="D472" s="202">
        <f>D473</f>
        <v>0</v>
      </c>
      <c r="E472" s="202">
        <f t="shared" ref="E472:F472" si="157">E473</f>
        <v>0</v>
      </c>
      <c r="F472" s="202">
        <f t="shared" si="157"/>
        <v>0</v>
      </c>
    </row>
    <row r="473" spans="1:6" s="203" customFormat="1" ht="32.25" customHeight="1" x14ac:dyDescent="0.25">
      <c r="A473" s="208" t="s">
        <v>539</v>
      </c>
      <c r="B473" s="210">
        <v>32244</v>
      </c>
      <c r="C473" s="208" t="s">
        <v>540</v>
      </c>
      <c r="D473" s="215">
        <v>0</v>
      </c>
      <c r="E473" s="215">
        <v>0</v>
      </c>
      <c r="F473" s="215">
        <v>0</v>
      </c>
    </row>
    <row r="474" spans="1:6" s="203" customFormat="1" ht="15.75" customHeight="1" x14ac:dyDescent="0.25">
      <c r="A474" s="208"/>
      <c r="B474" s="201">
        <v>3225</v>
      </c>
      <c r="C474" s="200" t="s">
        <v>360</v>
      </c>
      <c r="D474" s="202">
        <f>D475</f>
        <v>100</v>
      </c>
      <c r="E474" s="202">
        <f t="shared" ref="E474:F474" si="158">E475</f>
        <v>100</v>
      </c>
      <c r="F474" s="202">
        <f t="shared" si="158"/>
        <v>100</v>
      </c>
    </row>
    <row r="475" spans="1:6" s="203" customFormat="1" ht="15.75" customHeight="1" x14ac:dyDescent="0.25">
      <c r="A475" s="208" t="s">
        <v>541</v>
      </c>
      <c r="B475" s="210">
        <v>32251</v>
      </c>
      <c r="C475" s="208" t="s">
        <v>113</v>
      </c>
      <c r="D475" s="215">
        <v>100</v>
      </c>
      <c r="E475" s="215">
        <v>100</v>
      </c>
      <c r="F475" s="215">
        <v>100</v>
      </c>
    </row>
    <row r="476" spans="1:6" ht="15" customHeight="1" x14ac:dyDescent="0.25">
      <c r="A476" s="200"/>
      <c r="B476" s="201">
        <v>323</v>
      </c>
      <c r="C476" s="200" t="s">
        <v>115</v>
      </c>
      <c r="D476" s="202">
        <f>D477+D479</f>
        <v>1000</v>
      </c>
      <c r="E476" s="202">
        <f t="shared" ref="E476:F476" si="159">E477+E479</f>
        <v>1000</v>
      </c>
      <c r="F476" s="202">
        <f t="shared" si="159"/>
        <v>1000</v>
      </c>
    </row>
    <row r="477" spans="1:6" ht="15" customHeight="1" x14ac:dyDescent="0.25">
      <c r="A477" s="200"/>
      <c r="B477" s="201">
        <v>3232</v>
      </c>
      <c r="C477" s="200" t="s">
        <v>371</v>
      </c>
      <c r="D477" s="202">
        <f>D478</f>
        <v>1000</v>
      </c>
      <c r="E477" s="202">
        <f t="shared" ref="E477:F477" si="160">E478</f>
        <v>1000</v>
      </c>
      <c r="F477" s="202">
        <f t="shared" si="160"/>
        <v>1000</v>
      </c>
    </row>
    <row r="478" spans="1:6" s="179" customFormat="1" x14ac:dyDescent="0.25">
      <c r="A478" s="208" t="s">
        <v>542</v>
      </c>
      <c r="B478" s="210">
        <v>32329</v>
      </c>
      <c r="C478" s="208" t="s">
        <v>475</v>
      </c>
      <c r="D478" s="215">
        <v>1000</v>
      </c>
      <c r="E478" s="215">
        <v>1000</v>
      </c>
      <c r="F478" s="215">
        <v>1000</v>
      </c>
    </row>
    <row r="479" spans="1:6" s="179" customFormat="1" x14ac:dyDescent="0.25">
      <c r="A479" s="200"/>
      <c r="B479" s="201">
        <v>3235</v>
      </c>
      <c r="C479" s="200" t="s">
        <v>120</v>
      </c>
      <c r="D479" s="202">
        <f>D480</f>
        <v>0</v>
      </c>
      <c r="E479" s="202">
        <f t="shared" ref="E479:F479" si="161">E480</f>
        <v>0</v>
      </c>
      <c r="F479" s="202">
        <f t="shared" si="161"/>
        <v>0</v>
      </c>
    </row>
    <row r="480" spans="1:6" s="179" customFormat="1" x14ac:dyDescent="0.25">
      <c r="A480" s="208" t="s">
        <v>543</v>
      </c>
      <c r="B480" s="210">
        <v>32359</v>
      </c>
      <c r="C480" s="208" t="s">
        <v>544</v>
      </c>
      <c r="D480" s="215">
        <v>0</v>
      </c>
      <c r="E480" s="215">
        <v>0</v>
      </c>
      <c r="F480" s="215">
        <v>0</v>
      </c>
    </row>
    <row r="481" spans="1:6" s="179" customFormat="1" x14ac:dyDescent="0.25">
      <c r="A481" s="200"/>
      <c r="B481" s="201">
        <v>324</v>
      </c>
      <c r="C481" s="200" t="s">
        <v>125</v>
      </c>
      <c r="D481" s="202">
        <v>0</v>
      </c>
      <c r="E481" s="202">
        <v>0</v>
      </c>
      <c r="F481" s="202">
        <v>0</v>
      </c>
    </row>
    <row r="482" spans="1:6" s="203" customFormat="1" x14ac:dyDescent="0.25">
      <c r="A482" s="200"/>
      <c r="B482" s="201">
        <v>3241</v>
      </c>
      <c r="C482" s="200" t="s">
        <v>125</v>
      </c>
      <c r="D482" s="202">
        <v>0</v>
      </c>
      <c r="E482" s="202">
        <v>0</v>
      </c>
      <c r="F482" s="202">
        <v>0</v>
      </c>
    </row>
    <row r="483" spans="1:6" s="179" customFormat="1" x14ac:dyDescent="0.25">
      <c r="A483" s="208" t="s">
        <v>545</v>
      </c>
      <c r="B483" s="210">
        <v>32412</v>
      </c>
      <c r="C483" s="208" t="s">
        <v>487</v>
      </c>
      <c r="D483" s="215">
        <v>0</v>
      </c>
      <c r="E483" s="215">
        <v>0</v>
      </c>
      <c r="F483" s="215">
        <v>0</v>
      </c>
    </row>
    <row r="484" spans="1:6" s="179" customFormat="1" x14ac:dyDescent="0.25">
      <c r="A484" s="200"/>
      <c r="B484" s="201">
        <v>329</v>
      </c>
      <c r="C484" s="200" t="s">
        <v>127</v>
      </c>
      <c r="D484" s="202">
        <f>SUM(D485+D489)</f>
        <v>500</v>
      </c>
      <c r="E484" s="202">
        <f t="shared" ref="E484:F484" si="162">SUM(E485+E489)</f>
        <v>500</v>
      </c>
      <c r="F484" s="202">
        <f t="shared" si="162"/>
        <v>500</v>
      </c>
    </row>
    <row r="485" spans="1:6" s="203" customFormat="1" x14ac:dyDescent="0.25">
      <c r="A485" s="200"/>
      <c r="B485" s="201">
        <v>3292</v>
      </c>
      <c r="C485" s="200" t="s">
        <v>129</v>
      </c>
      <c r="D485" s="202">
        <f>D486+D487+D488</f>
        <v>0</v>
      </c>
      <c r="E485" s="202">
        <f t="shared" ref="E485:F485" si="163">E486+E487+E488</f>
        <v>0</v>
      </c>
      <c r="F485" s="202">
        <f t="shared" si="163"/>
        <v>0</v>
      </c>
    </row>
    <row r="486" spans="1:6" s="203" customFormat="1" ht="30" x14ac:dyDescent="0.25">
      <c r="A486" s="208" t="s">
        <v>546</v>
      </c>
      <c r="B486" s="210">
        <v>32921</v>
      </c>
      <c r="C486" s="208" t="s">
        <v>491</v>
      </c>
      <c r="D486" s="215">
        <v>0</v>
      </c>
      <c r="E486" s="215">
        <v>0</v>
      </c>
      <c r="F486" s="215">
        <v>0</v>
      </c>
    </row>
    <row r="487" spans="1:6" s="179" customFormat="1" x14ac:dyDescent="0.25">
      <c r="A487" s="208" t="s">
        <v>547</v>
      </c>
      <c r="B487" s="210">
        <v>32922</v>
      </c>
      <c r="C487" s="208" t="s">
        <v>398</v>
      </c>
      <c r="D487" s="215">
        <v>0</v>
      </c>
      <c r="E487" s="215">
        <v>0</v>
      </c>
      <c r="F487" s="215">
        <v>0</v>
      </c>
    </row>
    <row r="488" spans="1:6" s="179" customFormat="1" ht="12" customHeight="1" x14ac:dyDescent="0.25">
      <c r="A488" s="208" t="s">
        <v>548</v>
      </c>
      <c r="B488" s="210">
        <v>32923</v>
      </c>
      <c r="C488" s="208" t="s">
        <v>400</v>
      </c>
      <c r="D488" s="215">
        <v>0</v>
      </c>
      <c r="E488" s="215">
        <v>0</v>
      </c>
      <c r="F488" s="215">
        <v>0</v>
      </c>
    </row>
    <row r="489" spans="1:6" s="179" customFormat="1" ht="12" customHeight="1" x14ac:dyDescent="0.25">
      <c r="A489" s="200"/>
      <c r="B489" s="201">
        <v>3299</v>
      </c>
      <c r="C489" s="200" t="s">
        <v>127</v>
      </c>
      <c r="D489" s="202">
        <f>D490</f>
        <v>500</v>
      </c>
      <c r="E489" s="202">
        <f t="shared" ref="E489:F489" si="164">E490</f>
        <v>500</v>
      </c>
      <c r="F489" s="202">
        <f t="shared" si="164"/>
        <v>500</v>
      </c>
    </row>
    <row r="490" spans="1:6" s="179" customFormat="1" x14ac:dyDescent="0.25">
      <c r="A490" s="208" t="s">
        <v>549</v>
      </c>
      <c r="B490" s="210">
        <v>32999</v>
      </c>
      <c r="C490" s="208" t="s">
        <v>127</v>
      </c>
      <c r="D490" s="215">
        <v>500</v>
      </c>
      <c r="E490" s="215">
        <v>500</v>
      </c>
      <c r="F490" s="215">
        <v>500</v>
      </c>
    </row>
    <row r="491" spans="1:6" ht="12" customHeight="1" x14ac:dyDescent="0.25">
      <c r="A491" s="208"/>
      <c r="B491" s="201">
        <v>34</v>
      </c>
      <c r="C491" s="200" t="s">
        <v>188</v>
      </c>
      <c r="D491" s="202">
        <f t="shared" ref="D491:F493" si="165">D492</f>
        <v>0</v>
      </c>
      <c r="E491" s="202">
        <f t="shared" si="165"/>
        <v>0</v>
      </c>
      <c r="F491" s="202">
        <f t="shared" si="165"/>
        <v>0</v>
      </c>
    </row>
    <row r="492" spans="1:6" ht="12" customHeight="1" x14ac:dyDescent="0.25">
      <c r="A492" s="208"/>
      <c r="B492" s="201">
        <v>343</v>
      </c>
      <c r="C492" s="200" t="s">
        <v>136</v>
      </c>
      <c r="D492" s="202">
        <f t="shared" si="165"/>
        <v>0</v>
      </c>
      <c r="E492" s="202">
        <f t="shared" si="165"/>
        <v>0</v>
      </c>
      <c r="F492" s="202">
        <f t="shared" si="165"/>
        <v>0</v>
      </c>
    </row>
    <row r="493" spans="1:6" ht="12" customHeight="1" x14ac:dyDescent="0.25">
      <c r="A493" s="208"/>
      <c r="B493" s="201">
        <v>3431</v>
      </c>
      <c r="C493" s="200" t="s">
        <v>137</v>
      </c>
      <c r="D493" s="202">
        <f t="shared" si="165"/>
        <v>0</v>
      </c>
      <c r="E493" s="202">
        <f t="shared" si="165"/>
        <v>0</v>
      </c>
      <c r="F493" s="202">
        <f t="shared" si="165"/>
        <v>0</v>
      </c>
    </row>
    <row r="494" spans="1:6" x14ac:dyDescent="0.25">
      <c r="A494" s="208" t="s">
        <v>550</v>
      </c>
      <c r="B494" s="210">
        <v>34311</v>
      </c>
      <c r="C494" s="208" t="s">
        <v>409</v>
      </c>
      <c r="D494" s="215">
        <v>0</v>
      </c>
      <c r="E494" s="215">
        <v>0</v>
      </c>
      <c r="F494" s="215">
        <v>0</v>
      </c>
    </row>
    <row r="495" spans="1:6" s="179" customFormat="1" x14ac:dyDescent="0.25">
      <c r="A495" s="208"/>
      <c r="B495" s="201">
        <v>4</v>
      </c>
      <c r="C495" s="200" t="s">
        <v>12</v>
      </c>
      <c r="D495" s="202">
        <f>D496</f>
        <v>5300</v>
      </c>
      <c r="E495" s="202">
        <f t="shared" ref="E495:F495" si="166">E496</f>
        <v>5300</v>
      </c>
      <c r="F495" s="202">
        <f t="shared" si="166"/>
        <v>5300</v>
      </c>
    </row>
    <row r="496" spans="1:6" s="179" customFormat="1" x14ac:dyDescent="0.25">
      <c r="A496" s="208"/>
      <c r="B496" s="201">
        <v>42</v>
      </c>
      <c r="C496" s="200" t="s">
        <v>29</v>
      </c>
      <c r="D496" s="202">
        <f>D497+D500+D507</f>
        <v>5300</v>
      </c>
      <c r="E496" s="202">
        <f t="shared" ref="E496:F496" si="167">E497+E500+E507</f>
        <v>5300</v>
      </c>
      <c r="F496" s="202">
        <f t="shared" si="167"/>
        <v>5300</v>
      </c>
    </row>
    <row r="497" spans="1:6" s="203" customFormat="1" x14ac:dyDescent="0.25">
      <c r="A497" s="208"/>
      <c r="B497" s="201">
        <v>421</v>
      </c>
      <c r="C497" s="200" t="s">
        <v>141</v>
      </c>
      <c r="D497" s="202">
        <f t="shared" ref="D497:F498" si="168">D498</f>
        <v>0</v>
      </c>
      <c r="E497" s="202">
        <f t="shared" si="168"/>
        <v>0</v>
      </c>
      <c r="F497" s="202">
        <f t="shared" si="168"/>
        <v>0</v>
      </c>
    </row>
    <row r="498" spans="1:6" s="179" customFormat="1" x14ac:dyDescent="0.25">
      <c r="A498" s="208"/>
      <c r="B498" s="201">
        <v>4212</v>
      </c>
      <c r="C498" s="200" t="s">
        <v>142</v>
      </c>
      <c r="D498" s="202">
        <f t="shared" si="168"/>
        <v>0</v>
      </c>
      <c r="E498" s="202">
        <f t="shared" si="168"/>
        <v>0</v>
      </c>
      <c r="F498" s="202">
        <f t="shared" si="168"/>
        <v>0</v>
      </c>
    </row>
    <row r="499" spans="1:6" s="179" customFormat="1" x14ac:dyDescent="0.25">
      <c r="A499" s="208" t="s">
        <v>551</v>
      </c>
      <c r="B499" s="210">
        <v>42129</v>
      </c>
      <c r="C499" s="208" t="s">
        <v>552</v>
      </c>
      <c r="D499" s="215">
        <v>0</v>
      </c>
      <c r="E499" s="215">
        <v>0</v>
      </c>
      <c r="F499" s="215">
        <v>0</v>
      </c>
    </row>
    <row r="500" spans="1:6" s="203" customFormat="1" x14ac:dyDescent="0.25">
      <c r="A500" s="208"/>
      <c r="B500" s="201">
        <v>422</v>
      </c>
      <c r="C500" s="200" t="s">
        <v>423</v>
      </c>
      <c r="D500" s="202">
        <f>D504+D501</f>
        <v>5300</v>
      </c>
      <c r="E500" s="202">
        <f t="shared" ref="E500:F500" si="169">E504+E501</f>
        <v>5300</v>
      </c>
      <c r="F500" s="202">
        <f t="shared" si="169"/>
        <v>5300</v>
      </c>
    </row>
    <row r="501" spans="1:6" s="203" customFormat="1" x14ac:dyDescent="0.25">
      <c r="A501" s="208"/>
      <c r="B501" s="201">
        <v>4221</v>
      </c>
      <c r="C501" s="200" t="s">
        <v>144</v>
      </c>
      <c r="D501" s="202">
        <f>D502+D503</f>
        <v>1000</v>
      </c>
      <c r="E501" s="202">
        <f t="shared" ref="E501:F501" si="170">E502+E503</f>
        <v>1000</v>
      </c>
      <c r="F501" s="202">
        <f t="shared" si="170"/>
        <v>1000</v>
      </c>
    </row>
    <row r="502" spans="1:6" s="203" customFormat="1" x14ac:dyDescent="0.25">
      <c r="A502" s="208" t="s">
        <v>553</v>
      </c>
      <c r="B502" s="210">
        <v>42211</v>
      </c>
      <c r="C502" s="208" t="s">
        <v>498</v>
      </c>
      <c r="D502" s="215">
        <v>500</v>
      </c>
      <c r="E502" s="215">
        <v>500</v>
      </c>
      <c r="F502" s="215">
        <v>500</v>
      </c>
    </row>
    <row r="503" spans="1:6" s="203" customFormat="1" ht="30" x14ac:dyDescent="0.25">
      <c r="A503" s="208" t="s">
        <v>554</v>
      </c>
      <c r="B503" s="210">
        <v>42212</v>
      </c>
      <c r="C503" s="208" t="s">
        <v>500</v>
      </c>
      <c r="D503" s="215">
        <v>500</v>
      </c>
      <c r="E503" s="215">
        <v>500</v>
      </c>
      <c r="F503" s="215">
        <v>500</v>
      </c>
    </row>
    <row r="504" spans="1:6" s="203" customFormat="1" ht="12" customHeight="1" x14ac:dyDescent="0.25">
      <c r="A504" s="208"/>
      <c r="B504" s="201">
        <v>4227</v>
      </c>
      <c r="C504" s="200" t="s">
        <v>95</v>
      </c>
      <c r="D504" s="202">
        <f>D506+D505</f>
        <v>4300</v>
      </c>
      <c r="E504" s="202">
        <f t="shared" ref="E504:F504" si="171">E506+E505</f>
        <v>4300</v>
      </c>
      <c r="F504" s="202">
        <f t="shared" si="171"/>
        <v>4300</v>
      </c>
    </row>
    <row r="505" spans="1:6" s="203" customFormat="1" ht="14.25" customHeight="1" x14ac:dyDescent="0.25">
      <c r="A505" s="208" t="s">
        <v>555</v>
      </c>
      <c r="B505" s="210">
        <v>42271</v>
      </c>
      <c r="C505" s="208" t="s">
        <v>556</v>
      </c>
      <c r="D505" s="215">
        <v>500</v>
      </c>
      <c r="E505" s="215">
        <v>500</v>
      </c>
      <c r="F505" s="215">
        <v>500</v>
      </c>
    </row>
    <row r="506" spans="1:6" s="203" customFormat="1" ht="12.75" customHeight="1" x14ac:dyDescent="0.25">
      <c r="A506" s="208" t="s">
        <v>557</v>
      </c>
      <c r="B506" s="210">
        <v>42273</v>
      </c>
      <c r="C506" s="208" t="s">
        <v>423</v>
      </c>
      <c r="D506" s="215">
        <v>3800</v>
      </c>
      <c r="E506" s="215">
        <v>3800</v>
      </c>
      <c r="F506" s="215">
        <v>3800</v>
      </c>
    </row>
    <row r="507" spans="1:6" s="203" customFormat="1" ht="12" customHeight="1" x14ac:dyDescent="0.25">
      <c r="A507" s="208"/>
      <c r="B507" s="201">
        <v>424</v>
      </c>
      <c r="C507" s="200" t="s">
        <v>160</v>
      </c>
      <c r="D507" s="202">
        <f t="shared" ref="D507:F508" si="172">D508</f>
        <v>0</v>
      </c>
      <c r="E507" s="202">
        <f t="shared" si="172"/>
        <v>0</v>
      </c>
      <c r="F507" s="202">
        <f t="shared" si="172"/>
        <v>0</v>
      </c>
    </row>
    <row r="508" spans="1:6" s="203" customFormat="1" ht="12" customHeight="1" x14ac:dyDescent="0.25">
      <c r="A508" s="208"/>
      <c r="B508" s="201">
        <v>4241</v>
      </c>
      <c r="C508" s="200" t="s">
        <v>147</v>
      </c>
      <c r="D508" s="202">
        <f t="shared" si="172"/>
        <v>0</v>
      </c>
      <c r="E508" s="202">
        <f t="shared" si="172"/>
        <v>0</v>
      </c>
      <c r="F508" s="202">
        <f t="shared" si="172"/>
        <v>0</v>
      </c>
    </row>
    <row r="509" spans="1:6" s="203" customFormat="1" x14ac:dyDescent="0.25">
      <c r="A509" s="208" t="s">
        <v>558</v>
      </c>
      <c r="B509" s="210">
        <v>424110</v>
      </c>
      <c r="C509" s="208" t="s">
        <v>147</v>
      </c>
      <c r="D509" s="215">
        <v>0</v>
      </c>
      <c r="E509" s="215">
        <v>0</v>
      </c>
      <c r="F509" s="215">
        <v>0</v>
      </c>
    </row>
    <row r="510" spans="1:6" s="179" customFormat="1" x14ac:dyDescent="0.25">
      <c r="A510" s="208"/>
      <c r="B510" s="201">
        <v>9</v>
      </c>
      <c r="C510" s="200" t="s">
        <v>270</v>
      </c>
      <c r="D510" s="202">
        <f t="shared" ref="D510:F513" si="173">D511</f>
        <v>0</v>
      </c>
      <c r="E510" s="202">
        <f t="shared" si="173"/>
        <v>0</v>
      </c>
      <c r="F510" s="202">
        <f t="shared" si="173"/>
        <v>0</v>
      </c>
    </row>
    <row r="511" spans="1:6" s="203" customFormat="1" ht="15" customHeight="1" x14ac:dyDescent="0.25">
      <c r="A511" s="208"/>
      <c r="B511" s="201">
        <v>92</v>
      </c>
      <c r="C511" s="200" t="s">
        <v>271</v>
      </c>
      <c r="D511" s="202">
        <f t="shared" si="173"/>
        <v>0</v>
      </c>
      <c r="E511" s="202">
        <f t="shared" si="173"/>
        <v>0</v>
      </c>
      <c r="F511" s="202">
        <f t="shared" si="173"/>
        <v>0</v>
      </c>
    </row>
    <row r="512" spans="1:6" s="179" customFormat="1" ht="15" customHeight="1" x14ac:dyDescent="0.25">
      <c r="A512" s="208"/>
      <c r="B512" s="201">
        <v>922</v>
      </c>
      <c r="C512" s="208" t="s">
        <v>272</v>
      </c>
      <c r="D512" s="202">
        <f t="shared" si="173"/>
        <v>0</v>
      </c>
      <c r="E512" s="202">
        <f t="shared" si="173"/>
        <v>0</v>
      </c>
      <c r="F512" s="202">
        <f t="shared" si="173"/>
        <v>0</v>
      </c>
    </row>
    <row r="513" spans="1:6" s="203" customFormat="1" ht="15" customHeight="1" x14ac:dyDescent="0.25">
      <c r="A513" s="208"/>
      <c r="B513" s="201">
        <v>9222</v>
      </c>
      <c r="C513" s="200" t="s">
        <v>459</v>
      </c>
      <c r="D513" s="202">
        <f t="shared" si="173"/>
        <v>0</v>
      </c>
      <c r="E513" s="202">
        <f t="shared" si="173"/>
        <v>0</v>
      </c>
      <c r="F513" s="202">
        <f t="shared" si="173"/>
        <v>0</v>
      </c>
    </row>
    <row r="514" spans="1:6" s="179" customFormat="1" ht="15" customHeight="1" x14ac:dyDescent="0.25">
      <c r="A514" s="208" t="s">
        <v>559</v>
      </c>
      <c r="B514" s="210">
        <v>92221</v>
      </c>
      <c r="C514" s="208" t="s">
        <v>461</v>
      </c>
      <c r="D514" s="215">
        <v>0</v>
      </c>
      <c r="E514" s="215">
        <v>0</v>
      </c>
      <c r="F514" s="215">
        <v>0</v>
      </c>
    </row>
    <row r="515" spans="1:6" s="179" customFormat="1" ht="15" customHeight="1" x14ac:dyDescent="0.25">
      <c r="A515" s="197" t="s">
        <v>254</v>
      </c>
      <c r="B515" s="198" t="s">
        <v>311</v>
      </c>
      <c r="C515" s="197" t="s">
        <v>312</v>
      </c>
      <c r="D515" s="199">
        <f>D516+D553</f>
        <v>105000</v>
      </c>
      <c r="E515" s="199">
        <f>E516+E553</f>
        <v>90000</v>
      </c>
      <c r="F515" s="199">
        <f>F516+F553</f>
        <v>55000</v>
      </c>
    </row>
    <row r="516" spans="1:6" s="203" customFormat="1" ht="15" customHeight="1" x14ac:dyDescent="0.25">
      <c r="A516" s="200"/>
      <c r="B516" s="201">
        <v>3</v>
      </c>
      <c r="C516" s="200" t="s">
        <v>10</v>
      </c>
      <c r="D516" s="202">
        <f>D517+D529+D536+D543+D546</f>
        <v>95000</v>
      </c>
      <c r="E516" s="202">
        <f>E517+E529+E536+E543+E546</f>
        <v>80000</v>
      </c>
      <c r="F516" s="202">
        <f>F517+F529+F536+F543+F546</f>
        <v>50000</v>
      </c>
    </row>
    <row r="517" spans="1:6" s="203" customFormat="1" ht="15" customHeight="1" x14ac:dyDescent="0.25">
      <c r="A517" s="200"/>
      <c r="B517" s="201">
        <v>31</v>
      </c>
      <c r="C517" s="200" t="s">
        <v>11</v>
      </c>
      <c r="D517" s="202">
        <f>D519+D526</f>
        <v>43390</v>
      </c>
      <c r="E517" s="202">
        <f>E519+E526</f>
        <v>33390</v>
      </c>
      <c r="F517" s="202">
        <f>F519+F526</f>
        <v>22390</v>
      </c>
    </row>
    <row r="518" spans="1:6" s="203" customFormat="1" ht="15" customHeight="1" x14ac:dyDescent="0.25">
      <c r="A518" s="200"/>
      <c r="B518" s="201">
        <v>311</v>
      </c>
      <c r="C518" s="200" t="s">
        <v>96</v>
      </c>
      <c r="D518" s="202">
        <f>D519+D523</f>
        <v>0</v>
      </c>
      <c r="E518" s="202">
        <f>E519+E523</f>
        <v>0</v>
      </c>
      <c r="F518" s="202">
        <f>F519+F523</f>
        <v>0</v>
      </c>
    </row>
    <row r="519" spans="1:6" s="203" customFormat="1" ht="15" customHeight="1" x14ac:dyDescent="0.25">
      <c r="A519" s="200"/>
      <c r="B519" s="201">
        <v>3111</v>
      </c>
      <c r="C519" s="200" t="s">
        <v>513</v>
      </c>
      <c r="D519" s="202">
        <f>D520+D523</f>
        <v>0</v>
      </c>
      <c r="E519" s="202">
        <f>E520+E523</f>
        <v>0</v>
      </c>
      <c r="F519" s="202">
        <f>F520+F523</f>
        <v>0</v>
      </c>
    </row>
    <row r="520" spans="1:6" ht="15" customHeight="1" x14ac:dyDescent="0.25">
      <c r="A520" s="208" t="s">
        <v>560</v>
      </c>
      <c r="B520" s="210">
        <v>31111</v>
      </c>
      <c r="C520" s="208" t="s">
        <v>97</v>
      </c>
      <c r="D520" s="215">
        <v>0</v>
      </c>
      <c r="E520" s="215">
        <v>0</v>
      </c>
      <c r="F520" s="215">
        <v>0</v>
      </c>
    </row>
    <row r="521" spans="1:6" x14ac:dyDescent="0.25">
      <c r="A521" s="208"/>
      <c r="B521" s="244">
        <v>313</v>
      </c>
      <c r="C521" s="245" t="s">
        <v>101</v>
      </c>
      <c r="D521" s="202">
        <v>0</v>
      </c>
      <c r="E521" s="202">
        <v>0</v>
      </c>
      <c r="F521" s="202">
        <v>0</v>
      </c>
    </row>
    <row r="522" spans="1:6" x14ac:dyDescent="0.25">
      <c r="A522" s="208"/>
      <c r="B522" s="244">
        <v>3131</v>
      </c>
      <c r="C522" s="245" t="s">
        <v>101</v>
      </c>
      <c r="D522" s="202">
        <v>0</v>
      </c>
      <c r="E522" s="202">
        <v>0</v>
      </c>
      <c r="F522" s="202">
        <v>0</v>
      </c>
    </row>
    <row r="523" spans="1:6" x14ac:dyDescent="0.25">
      <c r="A523" s="208" t="s">
        <v>561</v>
      </c>
      <c r="B523" s="246">
        <v>31321</v>
      </c>
      <c r="C523" s="247" t="s">
        <v>102</v>
      </c>
      <c r="D523" s="215">
        <v>0</v>
      </c>
      <c r="E523" s="215">
        <v>0</v>
      </c>
      <c r="F523" s="215">
        <v>0</v>
      </c>
    </row>
    <row r="524" spans="1:6" ht="15" customHeight="1" x14ac:dyDescent="0.25">
      <c r="A524" s="208"/>
      <c r="B524" s="201">
        <v>321</v>
      </c>
      <c r="C524" s="200" t="s">
        <v>104</v>
      </c>
      <c r="D524" s="202">
        <v>0</v>
      </c>
      <c r="E524" s="202">
        <v>0</v>
      </c>
      <c r="F524" s="202">
        <v>0</v>
      </c>
    </row>
    <row r="525" spans="1:6" s="179" customFormat="1" x14ac:dyDescent="0.25">
      <c r="A525" s="200"/>
      <c r="B525" s="201">
        <v>3211</v>
      </c>
      <c r="C525" s="200" t="s">
        <v>105</v>
      </c>
      <c r="D525" s="202">
        <v>0</v>
      </c>
      <c r="E525" s="202">
        <v>0</v>
      </c>
      <c r="F525" s="202">
        <v>0</v>
      </c>
    </row>
    <row r="526" spans="1:6" ht="15" customHeight="1" x14ac:dyDescent="0.25">
      <c r="A526" s="208" t="s">
        <v>562</v>
      </c>
      <c r="B526" s="210">
        <v>32119</v>
      </c>
      <c r="C526" s="208" t="s">
        <v>333</v>
      </c>
      <c r="D526" s="215">
        <v>43390</v>
      </c>
      <c r="E526" s="215">
        <v>33390</v>
      </c>
      <c r="F526" s="215">
        <v>22390</v>
      </c>
    </row>
    <row r="527" spans="1:6" ht="15" customHeight="1" x14ac:dyDescent="0.25">
      <c r="A527" s="208"/>
      <c r="B527" s="201">
        <v>3213</v>
      </c>
      <c r="C527" s="200" t="s">
        <v>337</v>
      </c>
      <c r="D527" s="202">
        <v>0</v>
      </c>
      <c r="E527" s="202">
        <v>0</v>
      </c>
      <c r="F527" s="202">
        <v>0</v>
      </c>
    </row>
    <row r="528" spans="1:6" ht="15" customHeight="1" x14ac:dyDescent="0.25">
      <c r="A528" s="208" t="s">
        <v>563</v>
      </c>
      <c r="B528" s="210">
        <v>32131</v>
      </c>
      <c r="C528" s="208" t="s">
        <v>339</v>
      </c>
      <c r="D528" s="215">
        <v>0</v>
      </c>
      <c r="E528" s="215">
        <v>0</v>
      </c>
      <c r="F528" s="215">
        <v>0</v>
      </c>
    </row>
    <row r="529" spans="1:6" ht="15" customHeight="1" x14ac:dyDescent="0.25">
      <c r="A529" s="200"/>
      <c r="B529" s="201">
        <v>322</v>
      </c>
      <c r="C529" s="200" t="s">
        <v>108</v>
      </c>
      <c r="D529" s="202">
        <f>D530+D532+D534</f>
        <v>3310</v>
      </c>
      <c r="E529" s="202">
        <f t="shared" ref="E529:F529" si="174">E530+E532+E534</f>
        <v>3310</v>
      </c>
      <c r="F529" s="202">
        <f t="shared" si="174"/>
        <v>3310</v>
      </c>
    </row>
    <row r="530" spans="1:6" ht="15" customHeight="1" x14ac:dyDescent="0.25">
      <c r="A530" s="200"/>
      <c r="B530" s="201">
        <v>3221</v>
      </c>
      <c r="C530" s="200" t="s">
        <v>342</v>
      </c>
      <c r="D530" s="202">
        <f>D531</f>
        <v>810</v>
      </c>
      <c r="E530" s="202">
        <f t="shared" ref="E530:F530" si="175">E531</f>
        <v>810</v>
      </c>
      <c r="F530" s="202">
        <f t="shared" si="175"/>
        <v>810</v>
      </c>
    </row>
    <row r="531" spans="1:6" ht="15" customHeight="1" x14ac:dyDescent="0.25">
      <c r="A531" s="208" t="s">
        <v>564</v>
      </c>
      <c r="B531" s="210">
        <v>32211</v>
      </c>
      <c r="C531" s="208" t="s">
        <v>344</v>
      </c>
      <c r="D531" s="215">
        <v>810</v>
      </c>
      <c r="E531" s="215">
        <v>810</v>
      </c>
      <c r="F531" s="215">
        <v>810</v>
      </c>
    </row>
    <row r="532" spans="1:6" ht="15" customHeight="1" x14ac:dyDescent="0.25">
      <c r="A532" s="208"/>
      <c r="B532" s="201">
        <v>3223</v>
      </c>
      <c r="C532" s="200" t="s">
        <v>111</v>
      </c>
      <c r="D532" s="202">
        <f>D533</f>
        <v>1500</v>
      </c>
      <c r="E532" s="202">
        <f t="shared" ref="E532:F532" si="176">E533</f>
        <v>1500</v>
      </c>
      <c r="F532" s="202">
        <f t="shared" si="176"/>
        <v>1500</v>
      </c>
    </row>
    <row r="533" spans="1:6" ht="15" customHeight="1" x14ac:dyDescent="0.25">
      <c r="A533" s="208" t="s">
        <v>565</v>
      </c>
      <c r="B533" s="210">
        <v>32234</v>
      </c>
      <c r="C533" s="208" t="s">
        <v>354</v>
      </c>
      <c r="D533" s="215">
        <v>1500</v>
      </c>
      <c r="E533" s="215">
        <v>1500</v>
      </c>
      <c r="F533" s="215">
        <v>1500</v>
      </c>
    </row>
    <row r="534" spans="1:6" ht="15" customHeight="1" x14ac:dyDescent="0.25">
      <c r="A534" s="208"/>
      <c r="B534" s="201">
        <v>3225</v>
      </c>
      <c r="C534" s="200" t="s">
        <v>360</v>
      </c>
      <c r="D534" s="202">
        <v>1000</v>
      </c>
      <c r="E534" s="202">
        <v>1000</v>
      </c>
      <c r="F534" s="202">
        <v>1000</v>
      </c>
    </row>
    <row r="535" spans="1:6" ht="15" customHeight="1" x14ac:dyDescent="0.25">
      <c r="A535" s="208" t="s">
        <v>566</v>
      </c>
      <c r="B535" s="210">
        <v>32251</v>
      </c>
      <c r="C535" s="208" t="s">
        <v>113</v>
      </c>
      <c r="D535" s="215">
        <v>1000</v>
      </c>
      <c r="E535" s="215">
        <v>1000</v>
      </c>
      <c r="F535" s="215">
        <v>1000</v>
      </c>
    </row>
    <row r="536" spans="1:6" ht="15" customHeight="1" x14ac:dyDescent="0.25">
      <c r="A536" s="200"/>
      <c r="B536" s="201">
        <v>323</v>
      </c>
      <c r="C536" s="200" t="s">
        <v>115</v>
      </c>
      <c r="D536" s="202">
        <f>D537+D539+D541</f>
        <v>25300</v>
      </c>
      <c r="E536" s="202">
        <f t="shared" ref="E536:F536" si="177">E537+E539+E541</f>
        <v>25300</v>
      </c>
      <c r="F536" s="202">
        <f t="shared" si="177"/>
        <v>15300</v>
      </c>
    </row>
    <row r="537" spans="1:6" ht="15" customHeight="1" x14ac:dyDescent="0.25">
      <c r="A537" s="200"/>
      <c r="B537" s="201">
        <v>3231</v>
      </c>
      <c r="C537" s="200" t="s">
        <v>116</v>
      </c>
      <c r="D537" s="202">
        <f>D538</f>
        <v>25000</v>
      </c>
      <c r="E537" s="202">
        <f t="shared" ref="E537:F537" si="178">E538</f>
        <v>25000</v>
      </c>
      <c r="F537" s="202">
        <f t="shared" si="178"/>
        <v>15000</v>
      </c>
    </row>
    <row r="538" spans="1:6" ht="15" customHeight="1" x14ac:dyDescent="0.25">
      <c r="A538" s="208" t="s">
        <v>567</v>
      </c>
      <c r="B538" s="210">
        <v>32319</v>
      </c>
      <c r="C538" s="208" t="s">
        <v>370</v>
      </c>
      <c r="D538" s="215">
        <v>25000</v>
      </c>
      <c r="E538" s="215">
        <v>25000</v>
      </c>
      <c r="F538" s="215">
        <v>15000</v>
      </c>
    </row>
    <row r="539" spans="1:6" ht="15" customHeight="1" x14ac:dyDescent="0.25">
      <c r="A539" s="208"/>
      <c r="B539" s="201">
        <v>3232</v>
      </c>
      <c r="C539" s="200" t="s">
        <v>371</v>
      </c>
      <c r="D539" s="202">
        <v>200</v>
      </c>
      <c r="E539" s="202">
        <v>200</v>
      </c>
      <c r="F539" s="202">
        <v>200</v>
      </c>
    </row>
    <row r="540" spans="1:6" ht="15" customHeight="1" x14ac:dyDescent="0.25">
      <c r="A540" s="208" t="s">
        <v>568</v>
      </c>
      <c r="B540" s="210">
        <v>32329</v>
      </c>
      <c r="C540" s="208" t="s">
        <v>475</v>
      </c>
      <c r="D540" s="215">
        <v>200</v>
      </c>
      <c r="E540" s="215">
        <v>200</v>
      </c>
      <c r="F540" s="215">
        <v>200</v>
      </c>
    </row>
    <row r="541" spans="1:6" ht="15" customHeight="1" x14ac:dyDescent="0.25">
      <c r="A541" s="200"/>
      <c r="B541" s="201">
        <v>3233</v>
      </c>
      <c r="C541" s="200" t="s">
        <v>118</v>
      </c>
      <c r="D541" s="202">
        <f>D542</f>
        <v>100</v>
      </c>
      <c r="E541" s="202">
        <f t="shared" ref="E541:F541" si="179">E542</f>
        <v>100</v>
      </c>
      <c r="F541" s="202">
        <f t="shared" si="179"/>
        <v>100</v>
      </c>
    </row>
    <row r="542" spans="1:6" ht="15" customHeight="1" x14ac:dyDescent="0.25">
      <c r="A542" s="208" t="s">
        <v>569</v>
      </c>
      <c r="B542" s="210">
        <v>32339</v>
      </c>
      <c r="C542" s="208" t="s">
        <v>374</v>
      </c>
      <c r="D542" s="215">
        <v>100</v>
      </c>
      <c r="E542" s="215">
        <v>100</v>
      </c>
      <c r="F542" s="215">
        <v>100</v>
      </c>
    </row>
    <row r="543" spans="1:6" s="179" customFormat="1" x14ac:dyDescent="0.25">
      <c r="A543" s="200"/>
      <c r="B543" s="201">
        <v>324</v>
      </c>
      <c r="C543" s="200" t="s">
        <v>125</v>
      </c>
      <c r="D543" s="202">
        <f>D544</f>
        <v>15000</v>
      </c>
      <c r="E543" s="202">
        <f t="shared" ref="E543:F543" si="180">E544</f>
        <v>10000</v>
      </c>
      <c r="F543" s="202">
        <f t="shared" si="180"/>
        <v>5000</v>
      </c>
    </row>
    <row r="544" spans="1:6" s="179" customFormat="1" x14ac:dyDescent="0.25">
      <c r="A544" s="200"/>
      <c r="B544" s="201">
        <v>3241</v>
      </c>
      <c r="C544" s="200" t="s">
        <v>125</v>
      </c>
      <c r="D544" s="202">
        <f t="shared" ref="D544:F544" si="181">D545</f>
        <v>15000</v>
      </c>
      <c r="E544" s="202">
        <f t="shared" si="181"/>
        <v>10000</v>
      </c>
      <c r="F544" s="202">
        <f t="shared" si="181"/>
        <v>5000</v>
      </c>
    </row>
    <row r="545" spans="1:6" s="179" customFormat="1" ht="30" x14ac:dyDescent="0.25">
      <c r="A545" s="208" t="s">
        <v>570</v>
      </c>
      <c r="B545" s="210">
        <v>32412</v>
      </c>
      <c r="C545" s="193" t="s">
        <v>571</v>
      </c>
      <c r="D545" s="215">
        <v>15000</v>
      </c>
      <c r="E545" s="215">
        <v>10000</v>
      </c>
      <c r="F545" s="215">
        <v>5000</v>
      </c>
    </row>
    <row r="546" spans="1:6" ht="15" customHeight="1" x14ac:dyDescent="0.25">
      <c r="A546" s="200"/>
      <c r="B546" s="201">
        <v>329</v>
      </c>
      <c r="C546" s="200" t="s">
        <v>127</v>
      </c>
      <c r="D546" s="202">
        <f>D547+D549+D551</f>
        <v>8000</v>
      </c>
      <c r="E546" s="202">
        <f t="shared" ref="E546:F546" si="182">E547+E549+E551</f>
        <v>8000</v>
      </c>
      <c r="F546" s="202">
        <f t="shared" si="182"/>
        <v>4000</v>
      </c>
    </row>
    <row r="547" spans="1:6" ht="15" customHeight="1" x14ac:dyDescent="0.25">
      <c r="A547" s="200"/>
      <c r="B547" s="201">
        <v>3292</v>
      </c>
      <c r="C547" s="200" t="s">
        <v>129</v>
      </c>
      <c r="D547" s="202">
        <f>D548</f>
        <v>2000</v>
      </c>
      <c r="E547" s="202">
        <f t="shared" ref="E547:F547" si="183">E548</f>
        <v>2000</v>
      </c>
      <c r="F547" s="202">
        <f t="shared" si="183"/>
        <v>1000</v>
      </c>
    </row>
    <row r="548" spans="1:6" ht="15" customHeight="1" x14ac:dyDescent="0.25">
      <c r="A548" s="208" t="s">
        <v>572</v>
      </c>
      <c r="B548" s="210">
        <v>32923</v>
      </c>
      <c r="C548" s="208" t="s">
        <v>573</v>
      </c>
      <c r="D548" s="215">
        <v>2000</v>
      </c>
      <c r="E548" s="215">
        <v>2000</v>
      </c>
      <c r="F548" s="215">
        <v>1000</v>
      </c>
    </row>
    <row r="549" spans="1:6" ht="15" customHeight="1" x14ac:dyDescent="0.25">
      <c r="A549" s="200"/>
      <c r="B549" s="201">
        <v>3293</v>
      </c>
      <c r="C549" s="200" t="s">
        <v>130</v>
      </c>
      <c r="D549" s="202">
        <f>D550</f>
        <v>1000</v>
      </c>
      <c r="E549" s="202">
        <f t="shared" ref="E549:F549" si="184">E550</f>
        <v>1000</v>
      </c>
      <c r="F549" s="202">
        <f t="shared" si="184"/>
        <v>500</v>
      </c>
    </row>
    <row r="550" spans="1:6" ht="15" customHeight="1" x14ac:dyDescent="0.25">
      <c r="A550" s="208" t="s">
        <v>574</v>
      </c>
      <c r="B550" s="210">
        <v>32931</v>
      </c>
      <c r="C550" s="208" t="s">
        <v>130</v>
      </c>
      <c r="D550" s="215">
        <v>1000</v>
      </c>
      <c r="E550" s="215">
        <v>1000</v>
      </c>
      <c r="F550" s="215">
        <v>500</v>
      </c>
    </row>
    <row r="551" spans="1:6" ht="15" customHeight="1" x14ac:dyDescent="0.25">
      <c r="A551" s="200"/>
      <c r="B551" s="201">
        <v>3299</v>
      </c>
      <c r="C551" s="200" t="s">
        <v>127</v>
      </c>
      <c r="D551" s="202">
        <f>D552</f>
        <v>5000</v>
      </c>
      <c r="E551" s="202">
        <f t="shared" ref="E551:F551" si="185">E552</f>
        <v>5000</v>
      </c>
      <c r="F551" s="202">
        <f t="shared" si="185"/>
        <v>2500</v>
      </c>
    </row>
    <row r="552" spans="1:6" ht="15" customHeight="1" x14ac:dyDescent="0.25">
      <c r="A552" s="208" t="s">
        <v>575</v>
      </c>
      <c r="B552" s="210">
        <v>32999</v>
      </c>
      <c r="C552" s="208" t="s">
        <v>127</v>
      </c>
      <c r="D552" s="215">
        <v>5000</v>
      </c>
      <c r="E552" s="215">
        <v>5000</v>
      </c>
      <c r="F552" s="215">
        <v>2500</v>
      </c>
    </row>
    <row r="553" spans="1:6" s="179" customFormat="1" x14ac:dyDescent="0.25">
      <c r="A553" s="208"/>
      <c r="B553" s="201">
        <v>4</v>
      </c>
      <c r="C553" s="200" t="s">
        <v>12</v>
      </c>
      <c r="D553" s="202">
        <f t="shared" ref="D553:F555" si="186">D554</f>
        <v>10000</v>
      </c>
      <c r="E553" s="202">
        <f t="shared" si="186"/>
        <v>10000</v>
      </c>
      <c r="F553" s="202">
        <f t="shared" si="186"/>
        <v>5000</v>
      </c>
    </row>
    <row r="554" spans="1:6" s="179" customFormat="1" x14ac:dyDescent="0.25">
      <c r="A554" s="208"/>
      <c r="B554" s="201">
        <v>42</v>
      </c>
      <c r="C554" s="200" t="s">
        <v>29</v>
      </c>
      <c r="D554" s="202">
        <f t="shared" si="186"/>
        <v>10000</v>
      </c>
      <c r="E554" s="202">
        <f t="shared" si="186"/>
        <v>10000</v>
      </c>
      <c r="F554" s="202">
        <f t="shared" si="186"/>
        <v>5000</v>
      </c>
    </row>
    <row r="555" spans="1:6" s="203" customFormat="1" x14ac:dyDescent="0.25">
      <c r="A555" s="208"/>
      <c r="B555" s="201">
        <v>422</v>
      </c>
      <c r="C555" s="200" t="s">
        <v>423</v>
      </c>
      <c r="D555" s="202">
        <f t="shared" si="186"/>
        <v>10000</v>
      </c>
      <c r="E555" s="202">
        <f t="shared" si="186"/>
        <v>10000</v>
      </c>
      <c r="F555" s="202">
        <f t="shared" si="186"/>
        <v>5000</v>
      </c>
    </row>
    <row r="556" spans="1:6" s="203" customFormat="1" ht="12" customHeight="1" x14ac:dyDescent="0.25">
      <c r="A556" s="208"/>
      <c r="B556" s="201">
        <v>4227</v>
      </c>
      <c r="C556" s="200" t="s">
        <v>95</v>
      </c>
      <c r="D556" s="202">
        <f>D558+D557</f>
        <v>10000</v>
      </c>
      <c r="E556" s="202">
        <f t="shared" ref="E556:F556" si="187">E558+E557</f>
        <v>10000</v>
      </c>
      <c r="F556" s="202">
        <f t="shared" si="187"/>
        <v>5000</v>
      </c>
    </row>
    <row r="557" spans="1:6" s="203" customFormat="1" ht="15.75" customHeight="1" x14ac:dyDescent="0.25">
      <c r="A557" s="208" t="s">
        <v>576</v>
      </c>
      <c r="B557" s="210">
        <v>42271</v>
      </c>
      <c r="C557" s="208" t="s">
        <v>556</v>
      </c>
      <c r="D557" s="215">
        <v>5000</v>
      </c>
      <c r="E557" s="215">
        <v>5000</v>
      </c>
      <c r="F557" s="215">
        <v>2500</v>
      </c>
    </row>
    <row r="558" spans="1:6" s="203" customFormat="1" ht="16.5" customHeight="1" x14ac:dyDescent="0.25">
      <c r="A558" s="208" t="s">
        <v>577</v>
      </c>
      <c r="B558" s="210">
        <v>42273</v>
      </c>
      <c r="C558" s="208" t="s">
        <v>423</v>
      </c>
      <c r="D558" s="215">
        <v>5000</v>
      </c>
      <c r="E558" s="215">
        <v>5000</v>
      </c>
      <c r="F558" s="215">
        <v>2500</v>
      </c>
    </row>
    <row r="559" spans="1:6" ht="14.25" customHeight="1" x14ac:dyDescent="0.25">
      <c r="A559" s="208"/>
      <c r="B559" s="201">
        <v>9</v>
      </c>
      <c r="C559" s="200" t="s">
        <v>270</v>
      </c>
      <c r="D559" s="202">
        <f t="shared" ref="D559:F560" si="188">D560</f>
        <v>0</v>
      </c>
      <c r="E559" s="202">
        <f t="shared" si="188"/>
        <v>0</v>
      </c>
      <c r="F559" s="202">
        <f t="shared" si="188"/>
        <v>0</v>
      </c>
    </row>
    <row r="560" spans="1:6" x14ac:dyDescent="0.25">
      <c r="A560" s="208"/>
      <c r="B560" s="201">
        <v>92</v>
      </c>
      <c r="C560" s="200" t="s">
        <v>271</v>
      </c>
      <c r="D560" s="202">
        <f t="shared" si="188"/>
        <v>0</v>
      </c>
      <c r="E560" s="202">
        <f t="shared" si="188"/>
        <v>0</v>
      </c>
      <c r="F560" s="202">
        <f t="shared" si="188"/>
        <v>0</v>
      </c>
    </row>
    <row r="561" spans="1:6" ht="16.5" customHeight="1" x14ac:dyDescent="0.25">
      <c r="A561" s="208"/>
      <c r="B561" s="201">
        <v>922</v>
      </c>
      <c r="C561" s="208" t="s">
        <v>272</v>
      </c>
      <c r="D561" s="202">
        <v>0</v>
      </c>
      <c r="E561" s="202">
        <v>0</v>
      </c>
      <c r="F561" s="202">
        <v>0</v>
      </c>
    </row>
    <row r="562" spans="1:6" x14ac:dyDescent="0.25">
      <c r="A562" s="208"/>
      <c r="B562" s="201">
        <v>9222</v>
      </c>
      <c r="C562" s="200" t="s">
        <v>459</v>
      </c>
      <c r="D562" s="202">
        <f>D563</f>
        <v>0</v>
      </c>
      <c r="E562" s="202">
        <f t="shared" ref="E562:F562" si="189">E563</f>
        <v>0</v>
      </c>
      <c r="F562" s="202">
        <f t="shared" si="189"/>
        <v>0</v>
      </c>
    </row>
    <row r="563" spans="1:6" x14ac:dyDescent="0.25">
      <c r="A563" s="208" t="s">
        <v>578</v>
      </c>
      <c r="B563" s="210">
        <v>92221</v>
      </c>
      <c r="C563" s="208" t="s">
        <v>461</v>
      </c>
      <c r="D563" s="215">
        <v>0</v>
      </c>
      <c r="E563" s="215">
        <v>0</v>
      </c>
      <c r="F563" s="215">
        <v>0</v>
      </c>
    </row>
    <row r="564" spans="1:6" ht="15.75" thickBot="1" x14ac:dyDescent="0.3">
      <c r="A564" s="248"/>
      <c r="B564" s="249"/>
      <c r="C564" s="248"/>
      <c r="D564" s="250"/>
      <c r="E564" s="250"/>
      <c r="F564" s="250"/>
    </row>
    <row r="565" spans="1:6" ht="15.75" thickTop="1" x14ac:dyDescent="0.25">
      <c r="A565" s="251"/>
      <c r="B565" s="252"/>
      <c r="C565" s="251"/>
      <c r="D565" s="253"/>
      <c r="E565" s="253"/>
    </row>
    <row r="566" spans="1:6" s="254" customFormat="1" ht="15.75" x14ac:dyDescent="0.25">
      <c r="B566" s="255"/>
      <c r="C566" s="256"/>
      <c r="D566" s="256"/>
      <c r="E566" s="256"/>
      <c r="F566" s="256"/>
    </row>
    <row r="567" spans="1:6" x14ac:dyDescent="0.25">
      <c r="A567" s="171" t="s">
        <v>579</v>
      </c>
      <c r="C567" s="171"/>
    </row>
    <row r="568" spans="1:6" ht="18" customHeight="1" x14ac:dyDescent="0.25">
      <c r="C568" s="171"/>
    </row>
    <row r="569" spans="1:6" ht="18.75" customHeight="1" x14ac:dyDescent="0.25">
      <c r="C569" s="171"/>
    </row>
    <row r="570" spans="1:6" x14ac:dyDescent="0.25">
      <c r="B570" s="171" t="s">
        <v>580</v>
      </c>
      <c r="C570" s="171"/>
      <c r="D570" s="299" t="s">
        <v>581</v>
      </c>
      <c r="E570" s="299"/>
      <c r="F570" s="299"/>
    </row>
    <row r="571" spans="1:6" ht="21" customHeight="1" x14ac:dyDescent="0.25">
      <c r="C571" s="171"/>
    </row>
    <row r="572" spans="1:6" x14ac:dyDescent="0.25">
      <c r="B572" s="171" t="s">
        <v>582</v>
      </c>
      <c r="C572" s="171"/>
      <c r="D572" s="299" t="s">
        <v>583</v>
      </c>
      <c r="E572" s="299"/>
      <c r="F572" s="299"/>
    </row>
    <row r="573" spans="1:6" x14ac:dyDescent="0.25">
      <c r="C573" s="171"/>
    </row>
    <row r="574" spans="1:6" x14ac:dyDescent="0.25">
      <c r="B574" s="298" t="s">
        <v>584</v>
      </c>
      <c r="C574" s="298"/>
      <c r="D574" s="298"/>
    </row>
    <row r="575" spans="1:6" x14ac:dyDescent="0.25">
      <c r="C575" s="171"/>
    </row>
    <row r="576" spans="1:6" x14ac:dyDescent="0.25">
      <c r="B576" s="298" t="s">
        <v>585</v>
      </c>
      <c r="C576" s="298"/>
      <c r="D576" s="298"/>
    </row>
  </sheetData>
  <mergeCells count="50">
    <mergeCell ref="B574:D574"/>
    <mergeCell ref="B576:D576"/>
    <mergeCell ref="A270:C270"/>
    <mergeCell ref="A275:C275"/>
    <mergeCell ref="A276:C276"/>
    <mergeCell ref="A277:C277"/>
    <mergeCell ref="D570:F570"/>
    <mergeCell ref="D572:F572"/>
    <mergeCell ref="A267:C267"/>
    <mergeCell ref="A141:C141"/>
    <mergeCell ref="A220:C220"/>
    <mergeCell ref="A221:C221"/>
    <mergeCell ref="A222:C222"/>
    <mergeCell ref="A240:C240"/>
    <mergeCell ref="A241:C241"/>
    <mergeCell ref="A242:C242"/>
    <mergeCell ref="A256:C256"/>
    <mergeCell ref="A257:C257"/>
    <mergeCell ref="A259:C259"/>
    <mergeCell ref="A261:C261"/>
    <mergeCell ref="A140:C140"/>
    <mergeCell ref="A132:A133"/>
    <mergeCell ref="B132:B133"/>
    <mergeCell ref="C132:C133"/>
    <mergeCell ref="D132:D133"/>
    <mergeCell ref="A135:C135"/>
    <mergeCell ref="A136:C136"/>
    <mergeCell ref="A137:C137"/>
    <mergeCell ref="A138:C138"/>
    <mergeCell ref="A139:C139"/>
    <mergeCell ref="E132:E133"/>
    <mergeCell ref="F132:F133"/>
    <mergeCell ref="A25:A27"/>
    <mergeCell ref="B25:B27"/>
    <mergeCell ref="B28:C28"/>
    <mergeCell ref="B38:C38"/>
    <mergeCell ref="B39:C39"/>
    <mergeCell ref="A40:C40"/>
    <mergeCell ref="F16:F17"/>
    <mergeCell ref="A19:C19"/>
    <mergeCell ref="A20:C20"/>
    <mergeCell ref="B21:C21"/>
    <mergeCell ref="A22:A23"/>
    <mergeCell ref="D16:D17"/>
    <mergeCell ref="E16:E17"/>
    <mergeCell ref="B24:C24"/>
    <mergeCell ref="B15:C15"/>
    <mergeCell ref="A16:A17"/>
    <mergeCell ref="B16:B17"/>
    <mergeCell ref="C16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PLAN UKUPNO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Klenkar</cp:lastModifiedBy>
  <cp:lastPrinted>2023-11-07T07:59:35Z</cp:lastPrinted>
  <dcterms:created xsi:type="dcterms:W3CDTF">2022-08-12T12:51:27Z</dcterms:created>
  <dcterms:modified xsi:type="dcterms:W3CDTF">2023-12-21T11:53:48Z</dcterms:modified>
</cp:coreProperties>
</file>