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OBRAČUNI FIN. PLANA - IZVRŠENJE FP\Izvršenje fin. plana 2024\Godišnji izvještaj o izvršenju fin. plana 2024\"/>
    </mc:Choice>
  </mc:AlternateContent>
  <xr:revisionPtr revIDLastSave="0" documentId="13_ncr:1_{7A3CEE25-A1B8-4C87-B4E2-191285286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Ukupni plan" sheetId="13" r:id="rId8"/>
    <sheet name="List1" sheetId="12" r:id="rId9"/>
  </sheets>
  <definedNames>
    <definedName name="_xlnm.Print_Area" localSheetId="1">' Račun prihoda i rashoda'!$A$1:$L$121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3" i="7" l="1"/>
  <c r="H392" i="7"/>
  <c r="H393" i="7"/>
  <c r="H405" i="7"/>
  <c r="G393" i="7"/>
  <c r="F393" i="7"/>
  <c r="I255" i="7"/>
  <c r="I256" i="7"/>
  <c r="I257" i="7"/>
  <c r="I258" i="7"/>
  <c r="I259" i="7"/>
  <c r="I260" i="7"/>
  <c r="I193" i="7"/>
  <c r="G295" i="7"/>
  <c r="G307" i="7"/>
  <c r="G317" i="7"/>
  <c r="G316" i="7" s="1"/>
  <c r="G315" i="7" s="1"/>
  <c r="H317" i="7"/>
  <c r="G268" i="7"/>
  <c r="G267" i="7" s="1"/>
  <c r="H268" i="7"/>
  <c r="H267" i="7" s="1"/>
  <c r="F268" i="7"/>
  <c r="F267" i="7" s="1"/>
  <c r="F265" i="7"/>
  <c r="F264" i="7" s="1"/>
  <c r="F263" i="7" s="1"/>
  <c r="H265" i="7"/>
  <c r="H264" i="7" s="1"/>
  <c r="H263" i="7" s="1"/>
  <c r="G265" i="7"/>
  <c r="G264" i="7" s="1"/>
  <c r="H598" i="7"/>
  <c r="H595" i="7" s="1"/>
  <c r="I595" i="7" s="1"/>
  <c r="F595" i="7"/>
  <c r="F606" i="7"/>
  <c r="F599" i="7"/>
  <c r="F536" i="7"/>
  <c r="F525" i="7" s="1"/>
  <c r="F524" i="7" s="1"/>
  <c r="G618" i="7"/>
  <c r="G606" i="7"/>
  <c r="G599" i="7"/>
  <c r="G536" i="7"/>
  <c r="G525" i="7" s="1"/>
  <c r="G524" i="7" s="1"/>
  <c r="I585" i="7"/>
  <c r="I586" i="7"/>
  <c r="I587" i="7"/>
  <c r="I588" i="7"/>
  <c r="I589" i="7"/>
  <c r="I590" i="7"/>
  <c r="I591" i="7"/>
  <c r="I592" i="7"/>
  <c r="I593" i="7"/>
  <c r="I596" i="7"/>
  <c r="I597" i="7"/>
  <c r="I600" i="7"/>
  <c r="I601" i="7"/>
  <c r="I602" i="7"/>
  <c r="I603" i="7"/>
  <c r="I604" i="7"/>
  <c r="I605" i="7"/>
  <c r="I607" i="7"/>
  <c r="I608" i="7"/>
  <c r="I609" i="7"/>
  <c r="I610" i="7"/>
  <c r="I611" i="7"/>
  <c r="I612" i="7"/>
  <c r="I613" i="7"/>
  <c r="I614" i="7"/>
  <c r="I615" i="7"/>
  <c r="I616" i="7"/>
  <c r="I617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H599" i="7"/>
  <c r="H618" i="7"/>
  <c r="H606" i="7"/>
  <c r="H584" i="7"/>
  <c r="I584" i="7" s="1"/>
  <c r="I527" i="7"/>
  <c r="I528" i="7"/>
  <c r="I529" i="7"/>
  <c r="I530" i="7"/>
  <c r="I531" i="7"/>
  <c r="I532" i="7"/>
  <c r="I533" i="7"/>
  <c r="I534" i="7"/>
  <c r="I535" i="7"/>
  <c r="I538" i="7"/>
  <c r="I539" i="7"/>
  <c r="I542" i="7"/>
  <c r="I543" i="7"/>
  <c r="I544" i="7"/>
  <c r="I545" i="7"/>
  <c r="I546" i="7"/>
  <c r="I547" i="7"/>
  <c r="I550" i="7"/>
  <c r="I551" i="7"/>
  <c r="I552" i="7"/>
  <c r="I553" i="7"/>
  <c r="I554" i="7"/>
  <c r="I555" i="7"/>
  <c r="I556" i="7"/>
  <c r="I557" i="7"/>
  <c r="I561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40" i="7"/>
  <c r="I408" i="7"/>
  <c r="I409" i="7"/>
  <c r="I411" i="7"/>
  <c r="I412" i="7"/>
  <c r="I413" i="7"/>
  <c r="I414" i="7"/>
  <c r="I415" i="7"/>
  <c r="I416" i="7"/>
  <c r="I417" i="7"/>
  <c r="I418" i="7"/>
  <c r="I397" i="7"/>
  <c r="I398" i="7"/>
  <c r="I399" i="7"/>
  <c r="I401" i="7"/>
  <c r="I403" i="7"/>
  <c r="I404" i="7"/>
  <c r="I406" i="7"/>
  <c r="I407" i="7"/>
  <c r="I459" i="7"/>
  <c r="I460" i="7"/>
  <c r="I461" i="7"/>
  <c r="I462" i="7"/>
  <c r="I463" i="7"/>
  <c r="I464" i="7"/>
  <c r="I704" i="7"/>
  <c r="I705" i="7"/>
  <c r="I706" i="7"/>
  <c r="I707" i="7"/>
  <c r="I703" i="7"/>
  <c r="H457" i="7"/>
  <c r="H456" i="7" s="1"/>
  <c r="H455" i="7" s="1"/>
  <c r="H454" i="7" s="1"/>
  <c r="G455" i="7"/>
  <c r="G454" i="7" s="1"/>
  <c r="G282" i="7" l="1"/>
  <c r="G271" i="7" s="1"/>
  <c r="G270" i="7" s="1"/>
  <c r="H262" i="7"/>
  <c r="F262" i="7"/>
  <c r="G263" i="7"/>
  <c r="G262" i="7" s="1"/>
  <c r="F594" i="7"/>
  <c r="F583" i="7" s="1"/>
  <c r="F582" i="7" s="1"/>
  <c r="I618" i="7"/>
  <c r="I599" i="7"/>
  <c r="I606" i="7"/>
  <c r="G594" i="7"/>
  <c r="G583" i="7" s="1"/>
  <c r="G582" i="7" s="1"/>
  <c r="I598" i="7"/>
  <c r="H594" i="7"/>
  <c r="I454" i="7"/>
  <c r="I456" i="7"/>
  <c r="I455" i="7"/>
  <c r="G205" i="7"/>
  <c r="G194" i="7" s="1"/>
  <c r="F254" i="7"/>
  <c r="F253" i="7" s="1"/>
  <c r="F252" i="7" s="1"/>
  <c r="H254" i="7"/>
  <c r="G254" i="7"/>
  <c r="G253" i="7" s="1"/>
  <c r="G252" i="7" s="1"/>
  <c r="J24" i="1"/>
  <c r="G50" i="8"/>
  <c r="G36" i="8"/>
  <c r="G24" i="8"/>
  <c r="H253" i="7" l="1"/>
  <c r="I254" i="7"/>
  <c r="I262" i="7"/>
  <c r="I594" i="7"/>
  <c r="G261" i="7"/>
  <c r="H583" i="7"/>
  <c r="H582" i="7" s="1"/>
  <c r="J44" i="3"/>
  <c r="J43" i="3" s="1"/>
  <c r="J42" i="3" s="1"/>
  <c r="H252" i="7" l="1"/>
  <c r="I253" i="7"/>
  <c r="F57" i="8"/>
  <c r="G14" i="8"/>
  <c r="G32" i="8"/>
  <c r="G6" i="8" s="1"/>
  <c r="I6" i="8" s="1"/>
  <c r="G118" i="8"/>
  <c r="G108" i="8"/>
  <c r="G99" i="8"/>
  <c r="G78" i="8"/>
  <c r="G79" i="8"/>
  <c r="K116" i="3"/>
  <c r="K121" i="3"/>
  <c r="K122" i="3"/>
  <c r="K123" i="3"/>
  <c r="K106" i="3"/>
  <c r="K95" i="3"/>
  <c r="K96" i="3"/>
  <c r="K97" i="3"/>
  <c r="K98" i="3"/>
  <c r="K99" i="3"/>
  <c r="K100" i="3"/>
  <c r="K103" i="3"/>
  <c r="K104" i="3"/>
  <c r="K107" i="3"/>
  <c r="K108" i="3"/>
  <c r="K109" i="3"/>
  <c r="K113" i="3"/>
  <c r="K114" i="3"/>
  <c r="K115" i="3"/>
  <c r="K117" i="3"/>
  <c r="I935" i="7"/>
  <c r="I934" i="7"/>
  <c r="I933" i="7"/>
  <c r="I932" i="7"/>
  <c r="I931" i="7"/>
  <c r="I967" i="7"/>
  <c r="I966" i="7"/>
  <c r="I965" i="7"/>
  <c r="I964" i="7"/>
  <c r="I963" i="7"/>
  <c r="I962" i="7"/>
  <c r="I961" i="7"/>
  <c r="I960" i="7"/>
  <c r="I959" i="7"/>
  <c r="I958" i="7"/>
  <c r="I957" i="7"/>
  <c r="I956" i="7"/>
  <c r="I955" i="7"/>
  <c r="I954" i="7"/>
  <c r="I953" i="7"/>
  <c r="I952" i="7"/>
  <c r="I951" i="7"/>
  <c r="I950" i="7"/>
  <c r="I949" i="7"/>
  <c r="I948" i="7"/>
  <c r="I947" i="7"/>
  <c r="I946" i="7"/>
  <c r="I945" i="7"/>
  <c r="I944" i="7"/>
  <c r="I943" i="7"/>
  <c r="I942" i="7"/>
  <c r="I941" i="7"/>
  <c r="I940" i="7"/>
  <c r="I939" i="7"/>
  <c r="I938" i="7"/>
  <c r="I937" i="7"/>
  <c r="I936" i="7"/>
  <c r="I930" i="7"/>
  <c r="I929" i="7"/>
  <c r="I928" i="7"/>
  <c r="I927" i="7"/>
  <c r="H723" i="7"/>
  <c r="I723" i="7" s="1"/>
  <c r="I562" i="7"/>
  <c r="I559" i="7"/>
  <c r="H517" i="7"/>
  <c r="H514" i="7" s="1"/>
  <c r="I514" i="7" s="1"/>
  <c r="H400" i="7"/>
  <c r="I400" i="7" s="1"/>
  <c r="H410" i="7"/>
  <c r="I410" i="7" s="1"/>
  <c r="H429" i="7"/>
  <c r="H444" i="7"/>
  <c r="H445" i="7"/>
  <c r="I445" i="7" s="1"/>
  <c r="H402" i="7"/>
  <c r="I402" i="7" s="1"/>
  <c r="H376" i="7"/>
  <c r="H369" i="7" s="1"/>
  <c r="I369" i="7" s="1"/>
  <c r="H357" i="7"/>
  <c r="I357" i="7" s="1"/>
  <c r="H316" i="7"/>
  <c r="H315" i="7" s="1"/>
  <c r="H293" i="7"/>
  <c r="I293" i="7" s="1"/>
  <c r="H290" i="7"/>
  <c r="I290" i="7" s="1"/>
  <c r="H289" i="7"/>
  <c r="I289" i="7" s="1"/>
  <c r="I324" i="7"/>
  <c r="I325" i="7"/>
  <c r="I326" i="7"/>
  <c r="I327" i="7"/>
  <c r="I328" i="7"/>
  <c r="I329" i="7"/>
  <c r="I330" i="7"/>
  <c r="I331" i="7"/>
  <c r="H323" i="7"/>
  <c r="I323" i="7" s="1"/>
  <c r="I247" i="7"/>
  <c r="H210" i="7"/>
  <c r="H206" i="7"/>
  <c r="I206" i="7" s="1"/>
  <c r="H148" i="7"/>
  <c r="I148" i="7" s="1"/>
  <c r="I136" i="7"/>
  <c r="I137" i="7"/>
  <c r="I138" i="7"/>
  <c r="I139" i="7"/>
  <c r="I140" i="7"/>
  <c r="I141" i="7"/>
  <c r="I142" i="7"/>
  <c r="I143" i="7"/>
  <c r="I144" i="7"/>
  <c r="I145" i="7"/>
  <c r="I149" i="7"/>
  <c r="I150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5" i="7"/>
  <c r="I196" i="7"/>
  <c r="I197" i="7"/>
  <c r="I198" i="7"/>
  <c r="I199" i="7"/>
  <c r="I200" i="7"/>
  <c r="I201" i="7"/>
  <c r="I202" i="7"/>
  <c r="I203" i="7"/>
  <c r="I204" i="7"/>
  <c r="I207" i="7"/>
  <c r="I208" i="7"/>
  <c r="I209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8" i="7"/>
  <c r="I249" i="7"/>
  <c r="I250" i="7"/>
  <c r="I251" i="7"/>
  <c r="I272" i="7"/>
  <c r="I273" i="7"/>
  <c r="I274" i="7"/>
  <c r="I275" i="7"/>
  <c r="I276" i="7"/>
  <c r="I277" i="7"/>
  <c r="I278" i="7"/>
  <c r="I279" i="7"/>
  <c r="I280" i="7"/>
  <c r="I281" i="7"/>
  <c r="I284" i="7"/>
  <c r="I285" i="7"/>
  <c r="I286" i="7"/>
  <c r="I287" i="7"/>
  <c r="I291" i="7"/>
  <c r="I292" i="7"/>
  <c r="I294" i="7"/>
  <c r="I296" i="7"/>
  <c r="I297" i="7"/>
  <c r="I298" i="7"/>
  <c r="I299" i="7"/>
  <c r="I300" i="7"/>
  <c r="I301" i="7"/>
  <c r="I302" i="7"/>
  <c r="I303" i="7"/>
  <c r="I304" i="7"/>
  <c r="I305" i="7"/>
  <c r="I306" i="7"/>
  <c r="I308" i="7"/>
  <c r="I309" i="7"/>
  <c r="I310" i="7"/>
  <c r="I311" i="7"/>
  <c r="I312" i="7"/>
  <c r="I313" i="7"/>
  <c r="I318" i="7"/>
  <c r="I319" i="7"/>
  <c r="I320" i="7"/>
  <c r="I321" i="7"/>
  <c r="I334" i="7"/>
  <c r="I335" i="7"/>
  <c r="I336" i="7"/>
  <c r="I337" i="7"/>
  <c r="I338" i="7"/>
  <c r="I339" i="7"/>
  <c r="I340" i="7"/>
  <c r="I341" i="7"/>
  <c r="I342" i="7"/>
  <c r="I343" i="7"/>
  <c r="I346" i="7"/>
  <c r="I347" i="7"/>
  <c r="I348" i="7"/>
  <c r="I349" i="7"/>
  <c r="I350" i="7"/>
  <c r="I351" i="7"/>
  <c r="I352" i="7"/>
  <c r="I353" i="7"/>
  <c r="I354" i="7"/>
  <c r="I355" i="7"/>
  <c r="I356" i="7"/>
  <c r="I358" i="7"/>
  <c r="I359" i="7"/>
  <c r="I360" i="7"/>
  <c r="I361" i="7"/>
  <c r="I362" i="7"/>
  <c r="I363" i="7"/>
  <c r="I364" i="7"/>
  <c r="I365" i="7"/>
  <c r="I366" i="7"/>
  <c r="I367" i="7"/>
  <c r="I368" i="7"/>
  <c r="I370" i="7"/>
  <c r="I371" i="7"/>
  <c r="I372" i="7"/>
  <c r="I373" i="7"/>
  <c r="I374" i="7"/>
  <c r="I375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419" i="7"/>
  <c r="I420" i="7"/>
  <c r="I421" i="7"/>
  <c r="I422" i="7"/>
  <c r="I423" i="7"/>
  <c r="I424" i="7"/>
  <c r="I425" i="7"/>
  <c r="I426" i="7"/>
  <c r="I427" i="7"/>
  <c r="I428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6" i="7"/>
  <c r="I447" i="7"/>
  <c r="I448" i="7"/>
  <c r="I449" i="7"/>
  <c r="I450" i="7"/>
  <c r="I451" i="7"/>
  <c r="I452" i="7"/>
  <c r="I453" i="7"/>
  <c r="I467" i="7"/>
  <c r="I468" i="7"/>
  <c r="I469" i="7"/>
  <c r="I470" i="7"/>
  <c r="I471" i="7"/>
  <c r="I472" i="7"/>
  <c r="I473" i="7"/>
  <c r="I474" i="7"/>
  <c r="I475" i="7"/>
  <c r="I476" i="7"/>
  <c r="I478" i="7"/>
  <c r="I479" i="7"/>
  <c r="I480" i="7"/>
  <c r="I481" i="7"/>
  <c r="I483" i="7"/>
  <c r="I484" i="7"/>
  <c r="I485" i="7"/>
  <c r="I486" i="7"/>
  <c r="I487" i="7"/>
  <c r="I488" i="7"/>
  <c r="I490" i="7"/>
  <c r="I491" i="7"/>
  <c r="I492" i="7"/>
  <c r="I493" i="7"/>
  <c r="I494" i="7"/>
  <c r="I495" i="7"/>
  <c r="I496" i="7"/>
  <c r="I497" i="7"/>
  <c r="I498" i="7"/>
  <c r="I499" i="7"/>
  <c r="I500" i="7"/>
  <c r="I502" i="7"/>
  <c r="I503" i="7"/>
  <c r="I504" i="7"/>
  <c r="I505" i="7"/>
  <c r="I506" i="7"/>
  <c r="I507" i="7"/>
  <c r="I508" i="7"/>
  <c r="I509" i="7"/>
  <c r="I510" i="7"/>
  <c r="I511" i="7"/>
  <c r="I512" i="7"/>
  <c r="I515" i="7"/>
  <c r="I516" i="7"/>
  <c r="I517" i="7"/>
  <c r="I518" i="7"/>
  <c r="I519" i="7"/>
  <c r="I520" i="7"/>
  <c r="I521" i="7"/>
  <c r="I522" i="7"/>
  <c r="I644" i="7"/>
  <c r="I645" i="7"/>
  <c r="I646" i="7"/>
  <c r="I647" i="7"/>
  <c r="I648" i="7"/>
  <c r="I649" i="7"/>
  <c r="I650" i="7"/>
  <c r="I651" i="7"/>
  <c r="I652" i="7"/>
  <c r="I653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11" i="7"/>
  <c r="I712" i="7"/>
  <c r="I713" i="7"/>
  <c r="I714" i="7"/>
  <c r="I715" i="7"/>
  <c r="I716" i="7"/>
  <c r="I717" i="7"/>
  <c r="I718" i="7"/>
  <c r="I719" i="7"/>
  <c r="I720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68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91" i="7"/>
  <c r="I92" i="7"/>
  <c r="I94" i="7"/>
  <c r="I95" i="7"/>
  <c r="I96" i="7"/>
  <c r="I97" i="7"/>
  <c r="I98" i="7"/>
  <c r="I99" i="7"/>
  <c r="I36" i="7"/>
  <c r="I37" i="7"/>
  <c r="I38" i="7"/>
  <c r="I39" i="7"/>
  <c r="I41" i="7"/>
  <c r="I42" i="7"/>
  <c r="I43" i="7"/>
  <c r="I44" i="7"/>
  <c r="I45" i="7"/>
  <c r="I46" i="7"/>
  <c r="I48" i="7"/>
  <c r="I49" i="7"/>
  <c r="I50" i="7"/>
  <c r="I51" i="7"/>
  <c r="I52" i="7"/>
  <c r="I53" i="7"/>
  <c r="I54" i="7"/>
  <c r="I55" i="7"/>
  <c r="I56" i="7"/>
  <c r="I58" i="7"/>
  <c r="I59" i="7"/>
  <c r="I60" i="7"/>
  <c r="I61" i="7"/>
  <c r="I62" i="7"/>
  <c r="I63" i="7"/>
  <c r="I64" i="7"/>
  <c r="I65" i="7"/>
  <c r="I66" i="7"/>
  <c r="I67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F9" i="11"/>
  <c r="F8" i="11"/>
  <c r="F7" i="11"/>
  <c r="I252" i="7" l="1"/>
  <c r="H192" i="7"/>
  <c r="I376" i="7"/>
  <c r="I444" i="7"/>
  <c r="H322" i="7"/>
  <c r="I322" i="7" s="1"/>
  <c r="H513" i="7"/>
  <c r="I513" i="7" s="1"/>
  <c r="H6" i="8"/>
  <c r="I316" i="7"/>
  <c r="I315" i="7"/>
  <c r="H558" i="7"/>
  <c r="I558" i="7" s="1"/>
  <c r="I405" i="7"/>
  <c r="H205" i="7"/>
  <c r="I205" i="7" s="1"/>
  <c r="I210" i="7"/>
  <c r="L53" i="3"/>
  <c r="L54" i="3"/>
  <c r="L55" i="3"/>
  <c r="L57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3" i="3"/>
  <c r="L104" i="3"/>
  <c r="L106" i="3"/>
  <c r="L107" i="3"/>
  <c r="L108" i="3"/>
  <c r="L109" i="3"/>
  <c r="L113" i="3"/>
  <c r="L114" i="3"/>
  <c r="L115" i="3"/>
  <c r="L116" i="3"/>
  <c r="L117" i="3"/>
  <c r="L121" i="3"/>
  <c r="L122" i="3"/>
  <c r="L123" i="3"/>
  <c r="L15" i="3"/>
  <c r="L26" i="3"/>
  <c r="L27" i="3"/>
  <c r="L30" i="3"/>
  <c r="L33" i="3"/>
  <c r="L35" i="3"/>
  <c r="L36" i="3"/>
  <c r="L37" i="3"/>
  <c r="L38" i="3"/>
  <c r="L39" i="3"/>
  <c r="L40" i="3"/>
  <c r="L41" i="3"/>
  <c r="L42" i="3"/>
  <c r="L43" i="3"/>
  <c r="L44" i="3"/>
  <c r="L45" i="3"/>
  <c r="J120" i="3"/>
  <c r="G46" i="8"/>
  <c r="G45" i="8" s="1"/>
  <c r="I116" i="8"/>
  <c r="I119" i="8"/>
  <c r="I120" i="8"/>
  <c r="I121" i="8"/>
  <c r="I122" i="8"/>
  <c r="I115" i="8"/>
  <c r="H119" i="8"/>
  <c r="H120" i="8"/>
  <c r="H121" i="8"/>
  <c r="H122" i="8"/>
  <c r="K73" i="3"/>
  <c r="G34" i="8"/>
  <c r="G33" i="8" s="1"/>
  <c r="G27" i="8"/>
  <c r="G26" i="8" s="1"/>
  <c r="G20" i="8"/>
  <c r="G18" i="8"/>
  <c r="G9" i="8"/>
  <c r="G8" i="8" s="1"/>
  <c r="J119" i="3" l="1"/>
  <c r="J118" i="3" s="1"/>
  <c r="K120" i="3"/>
  <c r="G16" i="8"/>
  <c r="G15" i="8" s="1"/>
  <c r="L120" i="3"/>
  <c r="L118" i="3" l="1"/>
  <c r="K118" i="3"/>
  <c r="L119" i="3"/>
  <c r="K119" i="3"/>
  <c r="G61" i="8"/>
  <c r="G67" i="8"/>
  <c r="G66" i="8" s="1"/>
  <c r="G60" i="8" l="1"/>
  <c r="H15" i="1"/>
  <c r="I12" i="1"/>
  <c r="I9" i="1"/>
  <c r="I15" i="1" s="1"/>
  <c r="G274" i="13"/>
  <c r="F274" i="13"/>
  <c r="G273" i="13"/>
  <c r="F273" i="13"/>
  <c r="G272" i="13"/>
  <c r="F272" i="13"/>
  <c r="G271" i="13"/>
  <c r="F271" i="13"/>
  <c r="G270" i="13"/>
  <c r="F270" i="13"/>
  <c r="E269" i="13"/>
  <c r="G269" i="13" s="1"/>
  <c r="E268" i="13"/>
  <c r="F268" i="13" s="1"/>
  <c r="G267" i="13"/>
  <c r="F267" i="13"/>
  <c r="G266" i="13"/>
  <c r="F266" i="13"/>
  <c r="E265" i="13"/>
  <c r="G265" i="13" s="1"/>
  <c r="G264" i="13"/>
  <c r="F264" i="13"/>
  <c r="G263" i="13"/>
  <c r="F263" i="13"/>
  <c r="G262" i="13"/>
  <c r="F262" i="13"/>
  <c r="G261" i="13"/>
  <c r="F261" i="13"/>
  <c r="G260" i="13"/>
  <c r="E260" i="13"/>
  <c r="F260" i="13" s="1"/>
  <c r="G259" i="13"/>
  <c r="F259" i="13"/>
  <c r="G258" i="13"/>
  <c r="F258" i="13"/>
  <c r="G257" i="13"/>
  <c r="F257" i="13"/>
  <c r="D256" i="13"/>
  <c r="G255" i="13"/>
  <c r="F255" i="13"/>
  <c r="G254" i="13"/>
  <c r="F254" i="13"/>
  <c r="G253" i="13"/>
  <c r="F253" i="13"/>
  <c r="G252" i="13"/>
  <c r="F252" i="13"/>
  <c r="G251" i="13"/>
  <c r="F251" i="13"/>
  <c r="G250" i="13"/>
  <c r="F250" i="13"/>
  <c r="G249" i="13"/>
  <c r="F249" i="13"/>
  <c r="G248" i="13"/>
  <c r="F248" i="13"/>
  <c r="G247" i="13"/>
  <c r="F247" i="13"/>
  <c r="G246" i="13"/>
  <c r="F246" i="13"/>
  <c r="G245" i="13"/>
  <c r="F245" i="13"/>
  <c r="G244" i="13"/>
  <c r="F244" i="13"/>
  <c r="G243" i="13"/>
  <c r="F243" i="13"/>
  <c r="G242" i="13"/>
  <c r="F242" i="13"/>
  <c r="G241" i="13"/>
  <c r="F241" i="13"/>
  <c r="G240" i="13"/>
  <c r="F240" i="13"/>
  <c r="G239" i="13"/>
  <c r="F239" i="13"/>
  <c r="G238" i="13"/>
  <c r="F238" i="13"/>
  <c r="G237" i="13"/>
  <c r="F237" i="13"/>
  <c r="G236" i="13"/>
  <c r="F236" i="13"/>
  <c r="G235" i="13"/>
  <c r="F235" i="13"/>
  <c r="G234" i="13"/>
  <c r="F234" i="13"/>
  <c r="E234" i="13"/>
  <c r="D234" i="13"/>
  <c r="G233" i="13"/>
  <c r="F233" i="13"/>
  <c r="G232" i="13"/>
  <c r="F232" i="13"/>
  <c r="G231" i="13"/>
  <c r="F231" i="13"/>
  <c r="G230" i="13"/>
  <c r="F230" i="13"/>
  <c r="G229" i="13"/>
  <c r="F229" i="13"/>
  <c r="G228" i="13"/>
  <c r="F228" i="13"/>
  <c r="G227" i="13"/>
  <c r="F227" i="13"/>
  <c r="E227" i="13"/>
  <c r="G226" i="13"/>
  <c r="F226" i="13"/>
  <c r="G225" i="13"/>
  <c r="F225" i="13"/>
  <c r="E224" i="13"/>
  <c r="E219" i="13" s="1"/>
  <c r="G223" i="13"/>
  <c r="F223" i="13"/>
  <c r="G222" i="13"/>
  <c r="F222" i="13"/>
  <c r="G221" i="13"/>
  <c r="F221" i="13"/>
  <c r="G220" i="13"/>
  <c r="F220" i="13"/>
  <c r="D219" i="13"/>
  <c r="G218" i="13"/>
  <c r="F218" i="13"/>
  <c r="G217" i="13"/>
  <c r="F217" i="13"/>
  <c r="G216" i="13"/>
  <c r="F216" i="13"/>
  <c r="G215" i="13"/>
  <c r="F215" i="13"/>
  <c r="G214" i="13"/>
  <c r="F214" i="13"/>
  <c r="G213" i="13"/>
  <c r="F213" i="13"/>
  <c r="G212" i="13"/>
  <c r="F212" i="13"/>
  <c r="E212" i="13"/>
  <c r="E211" i="13" s="1"/>
  <c r="D211" i="13"/>
  <c r="G210" i="13"/>
  <c r="F210" i="13"/>
  <c r="G209" i="13"/>
  <c r="F209" i="13"/>
  <c r="G208" i="13"/>
  <c r="F208" i="13"/>
  <c r="G207" i="13"/>
  <c r="F207" i="13"/>
  <c r="G206" i="13"/>
  <c r="F206" i="13"/>
  <c r="G205" i="13"/>
  <c r="F205" i="13"/>
  <c r="G204" i="13"/>
  <c r="F204" i="13"/>
  <c r="E203" i="13"/>
  <c r="F203" i="13" s="1"/>
  <c r="G202" i="13"/>
  <c r="F202" i="13"/>
  <c r="E202" i="13"/>
  <c r="G201" i="13"/>
  <c r="F201" i="13"/>
  <c r="E200" i="13"/>
  <c r="F200" i="13" s="1"/>
  <c r="G199" i="13"/>
  <c r="F199" i="13"/>
  <c r="G198" i="13"/>
  <c r="F198" i="13"/>
  <c r="G197" i="13"/>
  <c r="F197" i="13"/>
  <c r="G196" i="13"/>
  <c r="F196" i="13"/>
  <c r="G195" i="13"/>
  <c r="F195" i="13"/>
  <c r="G194" i="13"/>
  <c r="F194" i="13"/>
  <c r="G193" i="13"/>
  <c r="F193" i="13"/>
  <c r="G192" i="13"/>
  <c r="F192" i="13"/>
  <c r="G191" i="13"/>
  <c r="F191" i="13"/>
  <c r="G190" i="13"/>
  <c r="F190" i="13"/>
  <c r="G189" i="13"/>
  <c r="F189" i="13"/>
  <c r="G188" i="13"/>
  <c r="F188" i="13"/>
  <c r="E188" i="13"/>
  <c r="G187" i="13"/>
  <c r="F187" i="13"/>
  <c r="G186" i="13"/>
  <c r="F186" i="13"/>
  <c r="G185" i="13"/>
  <c r="F185" i="13"/>
  <c r="G184" i="13"/>
  <c r="E184" i="13"/>
  <c r="F184" i="13" s="1"/>
  <c r="G183" i="13"/>
  <c r="F183" i="13"/>
  <c r="E183" i="13"/>
  <c r="G182" i="13"/>
  <c r="F182" i="13"/>
  <c r="G181" i="13"/>
  <c r="E181" i="13"/>
  <c r="F181" i="13" s="1"/>
  <c r="G180" i="13"/>
  <c r="F180" i="13"/>
  <c r="G179" i="13"/>
  <c r="F179" i="13"/>
  <c r="G178" i="13"/>
  <c r="F178" i="13"/>
  <c r="E178" i="13"/>
  <c r="G177" i="13"/>
  <c r="F177" i="13"/>
  <c r="E177" i="13"/>
  <c r="D176" i="13"/>
  <c r="G175" i="13"/>
  <c r="F175" i="13"/>
  <c r="G174" i="13"/>
  <c r="F174" i="13"/>
  <c r="G173" i="13"/>
  <c r="F173" i="13"/>
  <c r="G172" i="13"/>
  <c r="F172" i="13"/>
  <c r="G171" i="13"/>
  <c r="F171" i="13"/>
  <c r="G170" i="13"/>
  <c r="F170" i="13"/>
  <c r="G169" i="13"/>
  <c r="F169" i="13"/>
  <c r="G168" i="13"/>
  <c r="F168" i="13"/>
  <c r="G167" i="13"/>
  <c r="F167" i="13"/>
  <c r="G166" i="13"/>
  <c r="F166" i="13"/>
  <c r="E165" i="13"/>
  <c r="D165" i="13"/>
  <c r="D161" i="13" s="1"/>
  <c r="G157" i="13"/>
  <c r="F157" i="13"/>
  <c r="G156" i="13"/>
  <c r="F156" i="13"/>
  <c r="G155" i="13"/>
  <c r="F155" i="13"/>
  <c r="G154" i="13"/>
  <c r="F154" i="13"/>
  <c r="G153" i="13"/>
  <c r="F153" i="13"/>
  <c r="G152" i="13"/>
  <c r="F152" i="13"/>
  <c r="G151" i="13"/>
  <c r="F151" i="13"/>
  <c r="G150" i="13"/>
  <c r="F150" i="13"/>
  <c r="E150" i="13"/>
  <c r="G149" i="13"/>
  <c r="F149" i="13"/>
  <c r="G148" i="13"/>
  <c r="F148" i="13"/>
  <c r="G147" i="13"/>
  <c r="F147" i="13"/>
  <c r="G146" i="13"/>
  <c r="F146" i="13"/>
  <c r="G145" i="13"/>
  <c r="F145" i="13"/>
  <c r="G144" i="13"/>
  <c r="F144" i="13"/>
  <c r="G143" i="13"/>
  <c r="F143" i="13"/>
  <c r="G142" i="13"/>
  <c r="F142" i="13"/>
  <c r="G141" i="13"/>
  <c r="F141" i="13"/>
  <c r="G140" i="13"/>
  <c r="F140" i="13"/>
  <c r="E140" i="13"/>
  <c r="G139" i="13"/>
  <c r="F139" i="13"/>
  <c r="G138" i="13"/>
  <c r="F138" i="13"/>
  <c r="G137" i="13"/>
  <c r="F137" i="13"/>
  <c r="E137" i="13"/>
  <c r="E135" i="13" s="1"/>
  <c r="G136" i="13"/>
  <c r="F136" i="13"/>
  <c r="D135" i="13"/>
  <c r="D129" i="13" s="1"/>
  <c r="D81" i="13" s="1"/>
  <c r="D77" i="13" s="1"/>
  <c r="G134" i="13"/>
  <c r="F134" i="13"/>
  <c r="E134" i="13"/>
  <c r="D134" i="13"/>
  <c r="G133" i="13"/>
  <c r="F133" i="13"/>
  <c r="G132" i="13"/>
  <c r="F132" i="13"/>
  <c r="G131" i="13"/>
  <c r="F131" i="13"/>
  <c r="G130" i="13"/>
  <c r="F130" i="13"/>
  <c r="G128" i="13"/>
  <c r="F128" i="13"/>
  <c r="G127" i="13"/>
  <c r="F127" i="13"/>
  <c r="G126" i="13"/>
  <c r="F126" i="13"/>
  <c r="G125" i="13"/>
  <c r="F125" i="13"/>
  <c r="G124" i="13"/>
  <c r="F124" i="13"/>
  <c r="G123" i="13"/>
  <c r="F123" i="13"/>
  <c r="E123" i="13"/>
  <c r="G122" i="13"/>
  <c r="F122" i="13"/>
  <c r="G121" i="13"/>
  <c r="F121" i="13"/>
  <c r="G120" i="13"/>
  <c r="F120" i="13"/>
  <c r="G119" i="13"/>
  <c r="F119" i="13"/>
  <c r="G118" i="13"/>
  <c r="F118" i="13"/>
  <c r="G117" i="13"/>
  <c r="F117" i="13"/>
  <c r="E117" i="13"/>
  <c r="G116" i="13"/>
  <c r="F116" i="13"/>
  <c r="E115" i="13"/>
  <c r="G115" i="13" s="1"/>
  <c r="G114" i="13"/>
  <c r="F114" i="13"/>
  <c r="G113" i="13"/>
  <c r="F113" i="13"/>
  <c r="G108" i="13"/>
  <c r="F108" i="13"/>
  <c r="E108" i="13"/>
  <c r="G107" i="13"/>
  <c r="F107" i="13"/>
  <c r="G106" i="13"/>
  <c r="F106" i="13"/>
  <c r="G105" i="13"/>
  <c r="F105" i="13"/>
  <c r="G104" i="13"/>
  <c r="F104" i="13"/>
  <c r="E103" i="13"/>
  <c r="F103" i="13" s="1"/>
  <c r="G102" i="13"/>
  <c r="F102" i="13"/>
  <c r="E102" i="13"/>
  <c r="G101" i="13"/>
  <c r="F101" i="13"/>
  <c r="E100" i="13"/>
  <c r="F100" i="13" s="1"/>
  <c r="G99" i="13"/>
  <c r="F99" i="13"/>
  <c r="G98" i="13"/>
  <c r="F98" i="13"/>
  <c r="E97" i="13"/>
  <c r="G97" i="13" s="1"/>
  <c r="G96" i="13"/>
  <c r="F96" i="13"/>
  <c r="G95" i="13"/>
  <c r="F95" i="13"/>
  <c r="G94" i="13"/>
  <c r="F94" i="13"/>
  <c r="E93" i="13"/>
  <c r="F93" i="13" s="1"/>
  <c r="G92" i="13"/>
  <c r="F92" i="13"/>
  <c r="E92" i="13"/>
  <c r="G91" i="13"/>
  <c r="F91" i="13"/>
  <c r="G90" i="13"/>
  <c r="F90" i="13"/>
  <c r="G89" i="13"/>
  <c r="E89" i="13"/>
  <c r="F89" i="13" s="1"/>
  <c r="G88" i="13"/>
  <c r="F88" i="13"/>
  <c r="E88" i="13"/>
  <c r="E87" i="13"/>
  <c r="F87" i="13" s="1"/>
  <c r="G86" i="13"/>
  <c r="F86" i="13"/>
  <c r="G85" i="13"/>
  <c r="F85" i="13"/>
  <c r="E85" i="13"/>
  <c r="G84" i="13"/>
  <c r="F84" i="13"/>
  <c r="G83" i="13"/>
  <c r="E83" i="13"/>
  <c r="F83" i="13" s="1"/>
  <c r="D82" i="13"/>
  <c r="G71" i="13"/>
  <c r="F71" i="13"/>
  <c r="G70" i="13"/>
  <c r="F70" i="13"/>
  <c r="E70" i="13"/>
  <c r="E66" i="13" s="1"/>
  <c r="G69" i="13"/>
  <c r="F69" i="13"/>
  <c r="G68" i="13"/>
  <c r="F68" i="13"/>
  <c r="G67" i="13"/>
  <c r="F67" i="13"/>
  <c r="D66" i="13"/>
  <c r="G65" i="13"/>
  <c r="F65" i="13"/>
  <c r="G64" i="13"/>
  <c r="F64" i="13"/>
  <c r="G63" i="13"/>
  <c r="F63" i="13"/>
  <c r="E63" i="13"/>
  <c r="D63" i="13"/>
  <c r="E62" i="13"/>
  <c r="F62" i="13" s="1"/>
  <c r="G61" i="13"/>
  <c r="F61" i="13"/>
  <c r="G60" i="13"/>
  <c r="F60" i="13"/>
  <c r="D59" i="13"/>
  <c r="G58" i="13"/>
  <c r="F58" i="13"/>
  <c r="G57" i="13"/>
  <c r="F57" i="13"/>
  <c r="G56" i="13"/>
  <c r="F56" i="13"/>
  <c r="G55" i="13"/>
  <c r="F55" i="13"/>
  <c r="G54" i="13"/>
  <c r="F54" i="13"/>
  <c r="E54" i="13"/>
  <c r="D54" i="13"/>
  <c r="G53" i="13"/>
  <c r="F53" i="13"/>
  <c r="G52" i="13"/>
  <c r="F52" i="13"/>
  <c r="G51" i="13"/>
  <c r="F51" i="13"/>
  <c r="G50" i="13"/>
  <c r="E50" i="13"/>
  <c r="F50" i="13" s="1"/>
  <c r="G49" i="13"/>
  <c r="F49" i="13"/>
  <c r="G48" i="13"/>
  <c r="F48" i="13"/>
  <c r="G47" i="13"/>
  <c r="F47" i="13"/>
  <c r="E46" i="13"/>
  <c r="G46" i="13" s="1"/>
  <c r="G45" i="13"/>
  <c r="F45" i="13"/>
  <c r="E45" i="13"/>
  <c r="D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E37" i="13"/>
  <c r="G37" i="13" s="1"/>
  <c r="D37" i="13"/>
  <c r="D34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E24" i="13"/>
  <c r="F24" i="13" s="1"/>
  <c r="E23" i="13"/>
  <c r="E32" i="13" s="1"/>
  <c r="D23" i="13"/>
  <c r="E21" i="13"/>
  <c r="E22" i="13" s="1"/>
  <c r="D21" i="13"/>
  <c r="G20" i="13"/>
  <c r="F20" i="13"/>
  <c r="G19" i="13"/>
  <c r="F19" i="13"/>
  <c r="G18" i="13"/>
  <c r="F18" i="13"/>
  <c r="G17" i="13"/>
  <c r="E17" i="13"/>
  <c r="F17" i="13" s="1"/>
  <c r="D17" i="13"/>
  <c r="D32" i="13" s="1"/>
  <c r="D10" i="13" s="1"/>
  <c r="G16" i="13"/>
  <c r="F16" i="13"/>
  <c r="G15" i="13"/>
  <c r="F15" i="13"/>
  <c r="G14" i="13"/>
  <c r="E14" i="13"/>
  <c r="F14" i="13" s="1"/>
  <c r="D14" i="13"/>
  <c r="G12" i="1"/>
  <c r="G9" i="1"/>
  <c r="F37" i="13" l="1"/>
  <c r="G135" i="13"/>
  <c r="F135" i="13"/>
  <c r="E129" i="13"/>
  <c r="G211" i="13"/>
  <c r="F211" i="13"/>
  <c r="G219" i="13"/>
  <c r="F219" i="13"/>
  <c r="G66" i="13"/>
  <c r="F66" i="13"/>
  <c r="G32" i="13"/>
  <c r="F32" i="13"/>
  <c r="E59" i="13"/>
  <c r="E11" i="13"/>
  <c r="G21" i="13"/>
  <c r="G23" i="13"/>
  <c r="G62" i="13"/>
  <c r="G87" i="13"/>
  <c r="G93" i="13"/>
  <c r="F97" i="13"/>
  <c r="G100" i="13"/>
  <c r="G103" i="13"/>
  <c r="F165" i="13"/>
  <c r="G200" i="13"/>
  <c r="G203" i="13"/>
  <c r="G224" i="13"/>
  <c r="F265" i="13"/>
  <c r="G268" i="13"/>
  <c r="F21" i="13"/>
  <c r="E176" i="13"/>
  <c r="D22" i="13"/>
  <c r="G22" i="13" s="1"/>
  <c r="F46" i="13"/>
  <c r="E82" i="13"/>
  <c r="F115" i="13"/>
  <c r="G165" i="13"/>
  <c r="F224" i="13"/>
  <c r="F269" i="13"/>
  <c r="F23" i="13"/>
  <c r="E256" i="13"/>
  <c r="G129" i="13" l="1"/>
  <c r="F129" i="13"/>
  <c r="G11" i="13"/>
  <c r="F11" i="13"/>
  <c r="E34" i="13"/>
  <c r="G59" i="13"/>
  <c r="F59" i="13"/>
  <c r="G176" i="13"/>
  <c r="F176" i="13"/>
  <c r="F22" i="13"/>
  <c r="G256" i="13"/>
  <c r="F256" i="13"/>
  <c r="E81" i="13"/>
  <c r="G82" i="13"/>
  <c r="F82" i="13"/>
  <c r="E161" i="13"/>
  <c r="G161" i="13" l="1"/>
  <c r="F161" i="13"/>
  <c r="G34" i="13"/>
  <c r="F34" i="13"/>
  <c r="E10" i="13"/>
  <c r="F81" i="13"/>
  <c r="G81" i="13"/>
  <c r="E77" i="13"/>
  <c r="G77" i="13" l="1"/>
  <c r="F77" i="13"/>
  <c r="G10" i="13"/>
  <c r="F10" i="13"/>
  <c r="J85" i="3" l="1"/>
  <c r="L85" i="3" s="1"/>
  <c r="J110" i="3"/>
  <c r="K110" i="3" s="1"/>
  <c r="J112" i="3"/>
  <c r="K112" i="3" s="1"/>
  <c r="J58" i="3"/>
  <c r="L58" i="3" s="1"/>
  <c r="J56" i="3"/>
  <c r="L56" i="3" s="1"/>
  <c r="J52" i="3"/>
  <c r="L52" i="3" s="1"/>
  <c r="J25" i="3"/>
  <c r="L25" i="3" s="1"/>
  <c r="J29" i="3"/>
  <c r="J23" i="3"/>
  <c r="J20" i="3"/>
  <c r="J17" i="3"/>
  <c r="J14" i="3"/>
  <c r="J34" i="3"/>
  <c r="F12" i="7"/>
  <c r="G12" i="7"/>
  <c r="E6" i="8"/>
  <c r="I80" i="8"/>
  <c r="G15" i="1"/>
  <c r="J22" i="3" l="1"/>
  <c r="L23" i="3"/>
  <c r="J28" i="3"/>
  <c r="L28" i="3" s="1"/>
  <c r="L29" i="3"/>
  <c r="J13" i="3"/>
  <c r="L13" i="3" s="1"/>
  <c r="L14" i="3"/>
  <c r="J16" i="3"/>
  <c r="L16" i="3" s="1"/>
  <c r="L17" i="3"/>
  <c r="J111" i="3"/>
  <c r="L112" i="3"/>
  <c r="J32" i="3"/>
  <c r="L34" i="3"/>
  <c r="J19" i="3"/>
  <c r="L20" i="3"/>
  <c r="J105" i="3"/>
  <c r="K105" i="3" s="1"/>
  <c r="L110" i="3"/>
  <c r="J51" i="3"/>
  <c r="L51" i="3" s="1"/>
  <c r="L111" i="3" l="1"/>
  <c r="K111" i="3"/>
  <c r="J24" i="3"/>
  <c r="L24" i="3" s="1"/>
  <c r="J102" i="3"/>
  <c r="K102" i="3" s="1"/>
  <c r="L105" i="3"/>
  <c r="J18" i="3"/>
  <c r="L18" i="3" s="1"/>
  <c r="L19" i="3"/>
  <c r="J21" i="3"/>
  <c r="L21" i="3" s="1"/>
  <c r="L22" i="3"/>
  <c r="J31" i="3"/>
  <c r="L31" i="3" s="1"/>
  <c r="L32" i="3"/>
  <c r="J12" i="3"/>
  <c r="L12" i="3" s="1"/>
  <c r="H35" i="7"/>
  <c r="I35" i="7" s="1"/>
  <c r="H40" i="7"/>
  <c r="I40" i="7" s="1"/>
  <c r="H47" i="7"/>
  <c r="I47" i="7" s="1"/>
  <c r="H57" i="7"/>
  <c r="I57" i="7" s="1"/>
  <c r="H537" i="7"/>
  <c r="I541" i="7"/>
  <c r="H560" i="7"/>
  <c r="I560" i="7" s="1"/>
  <c r="I549" i="7"/>
  <c r="H482" i="7"/>
  <c r="I482" i="7" s="1"/>
  <c r="H489" i="7"/>
  <c r="I489" i="7" s="1"/>
  <c r="H501" i="7"/>
  <c r="I501" i="7" s="1"/>
  <c r="I429" i="7"/>
  <c r="H345" i="7"/>
  <c r="I345" i="7" s="1"/>
  <c r="I317" i="7"/>
  <c r="H295" i="7"/>
  <c r="I295" i="7" s="1"/>
  <c r="H288" i="7"/>
  <c r="I288" i="7" s="1"/>
  <c r="H283" i="7"/>
  <c r="I283" i="7" s="1"/>
  <c r="H744" i="7"/>
  <c r="I744" i="7" s="1"/>
  <c r="H722" i="7"/>
  <c r="I722" i="7" s="1"/>
  <c r="H677" i="7"/>
  <c r="I677" i="7" s="1"/>
  <c r="H655" i="7"/>
  <c r="I655" i="7" s="1"/>
  <c r="H795" i="7"/>
  <c r="I795" i="7" s="1"/>
  <c r="H168" i="7"/>
  <c r="I168" i="7" s="1"/>
  <c r="H151" i="7"/>
  <c r="I151" i="7" s="1"/>
  <c r="H147" i="7"/>
  <c r="I147" i="7" s="1"/>
  <c r="H93" i="7"/>
  <c r="I93" i="7" s="1"/>
  <c r="H12" i="7"/>
  <c r="H18" i="7" s="1"/>
  <c r="G59" i="8"/>
  <c r="G90" i="8"/>
  <c r="G83" i="8"/>
  <c r="G82" i="8" s="1"/>
  <c r="G73" i="8"/>
  <c r="G72" i="8" s="1"/>
  <c r="G71" i="8" s="1"/>
  <c r="I77" i="8"/>
  <c r="K66" i="3"/>
  <c r="F18" i="7"/>
  <c r="H50" i="3"/>
  <c r="H101" i="3"/>
  <c r="H11" i="3"/>
  <c r="H10" i="3" s="1"/>
  <c r="I537" i="7" l="1"/>
  <c r="H307" i="7"/>
  <c r="I307" i="7" s="1"/>
  <c r="I314" i="7"/>
  <c r="I548" i="7"/>
  <c r="H90" i="7"/>
  <c r="I90" i="7" s="1"/>
  <c r="J101" i="3"/>
  <c r="L102" i="3"/>
  <c r="H721" i="7"/>
  <c r="I721" i="7" s="1"/>
  <c r="H654" i="7"/>
  <c r="I654" i="7" s="1"/>
  <c r="H49" i="3"/>
  <c r="I9" i="7"/>
  <c r="I10" i="7"/>
  <c r="I11" i="7"/>
  <c r="I13" i="7"/>
  <c r="I14" i="7"/>
  <c r="I15" i="7"/>
  <c r="I16" i="7"/>
  <c r="I17" i="7"/>
  <c r="H536" i="7" l="1"/>
  <c r="I536" i="7" s="1"/>
  <c r="L101" i="3"/>
  <c r="K101" i="3"/>
  <c r="H282" i="7"/>
  <c r="H89" i="7"/>
  <c r="I89" i="7" s="1"/>
  <c r="H710" i="7"/>
  <c r="I69" i="8"/>
  <c r="H271" i="7" l="1"/>
  <c r="I282" i="7"/>
  <c r="H709" i="7"/>
  <c r="I709" i="7" s="1"/>
  <c r="I710" i="7"/>
  <c r="H69" i="7"/>
  <c r="I69" i="7" s="1"/>
  <c r="G18" i="7"/>
  <c r="I18" i="7" s="1"/>
  <c r="I12" i="7"/>
  <c r="I24" i="7"/>
  <c r="I25" i="7"/>
  <c r="I26" i="7"/>
  <c r="I27" i="7"/>
  <c r="I28" i="7"/>
  <c r="I29" i="7"/>
  <c r="I30" i="7"/>
  <c r="I31" i="7"/>
  <c r="I32" i="7"/>
  <c r="I33" i="7"/>
  <c r="H9" i="8"/>
  <c r="I9" i="8"/>
  <c r="H10" i="8"/>
  <c r="I10" i="8"/>
  <c r="H11" i="8"/>
  <c r="I11" i="8"/>
  <c r="H12" i="8"/>
  <c r="I12" i="8"/>
  <c r="I16" i="8"/>
  <c r="H18" i="8"/>
  <c r="I18" i="8"/>
  <c r="H19" i="8"/>
  <c r="I19" i="8"/>
  <c r="H20" i="8"/>
  <c r="I20" i="8"/>
  <c r="I21" i="8"/>
  <c r="I22" i="8"/>
  <c r="I23" i="8"/>
  <c r="H24" i="8"/>
  <c r="I24" i="8"/>
  <c r="H27" i="8"/>
  <c r="I27" i="8"/>
  <c r="H28" i="8"/>
  <c r="I28" i="8"/>
  <c r="H29" i="8"/>
  <c r="I29" i="8"/>
  <c r="H30" i="8"/>
  <c r="H33" i="8"/>
  <c r="I33" i="8"/>
  <c r="H34" i="8"/>
  <c r="I34" i="8"/>
  <c r="H35" i="8"/>
  <c r="I35" i="8"/>
  <c r="I36" i="8"/>
  <c r="I38" i="8"/>
  <c r="H39" i="8"/>
  <c r="I39" i="8"/>
  <c r="H40" i="8"/>
  <c r="I40" i="8"/>
  <c r="H41" i="8"/>
  <c r="I41" i="8"/>
  <c r="H42" i="8"/>
  <c r="H47" i="8"/>
  <c r="I47" i="8"/>
  <c r="I48" i="8"/>
  <c r="I49" i="8"/>
  <c r="H50" i="8"/>
  <c r="I50" i="8"/>
  <c r="H53" i="8"/>
  <c r="I53" i="8"/>
  <c r="H54" i="8"/>
  <c r="I54" i="8"/>
  <c r="H55" i="8"/>
  <c r="I55" i="8"/>
  <c r="H56" i="8"/>
  <c r="I56" i="8"/>
  <c r="H63" i="8"/>
  <c r="I63" i="8"/>
  <c r="H64" i="8"/>
  <c r="I64" i="8"/>
  <c r="I65" i="8"/>
  <c r="I74" i="8"/>
  <c r="H75" i="8"/>
  <c r="I75" i="8"/>
  <c r="H76" i="8"/>
  <c r="I76" i="8"/>
  <c r="I78" i="8"/>
  <c r="I79" i="8"/>
  <c r="H82" i="8"/>
  <c r="I82" i="8"/>
  <c r="H83" i="8"/>
  <c r="I83" i="8"/>
  <c r="H84" i="8"/>
  <c r="I84" i="8"/>
  <c r="H85" i="8"/>
  <c r="I85" i="8"/>
  <c r="I86" i="8"/>
  <c r="I90" i="8"/>
  <c r="H91" i="8"/>
  <c r="I91" i="8"/>
  <c r="I92" i="8"/>
  <c r="H93" i="8"/>
  <c r="I93" i="8"/>
  <c r="I94" i="8"/>
  <c r="H95" i="8"/>
  <c r="I95" i="8"/>
  <c r="H97" i="8"/>
  <c r="I97" i="8"/>
  <c r="H98" i="8"/>
  <c r="I99" i="8"/>
  <c r="H101" i="8"/>
  <c r="I101" i="8"/>
  <c r="H102" i="8"/>
  <c r="I102" i="8"/>
  <c r="H104" i="8"/>
  <c r="I104" i="8"/>
  <c r="H105" i="8"/>
  <c r="I105" i="8"/>
  <c r="I108" i="8"/>
  <c r="H109" i="8"/>
  <c r="I109" i="8"/>
  <c r="H110" i="8"/>
  <c r="I110" i="8"/>
  <c r="H112" i="8"/>
  <c r="I112" i="8"/>
  <c r="H113" i="8"/>
  <c r="I113" i="8"/>
  <c r="I114" i="8"/>
  <c r="G107" i="8"/>
  <c r="G106" i="8" s="1"/>
  <c r="G100" i="8"/>
  <c r="H100" i="8" s="1"/>
  <c r="H90" i="8"/>
  <c r="I26" i="8"/>
  <c r="H8" i="8"/>
  <c r="H99" i="8"/>
  <c r="H38" i="8"/>
  <c r="H708" i="7" l="1"/>
  <c r="I708" i="7" s="1"/>
  <c r="I271" i="7"/>
  <c r="I118" i="8"/>
  <c r="H118" i="8"/>
  <c r="I14" i="8"/>
  <c r="G117" i="8"/>
  <c r="I106" i="8"/>
  <c r="I100" i="8"/>
  <c r="H52" i="8"/>
  <c r="H106" i="8"/>
  <c r="H73" i="8"/>
  <c r="H61" i="8"/>
  <c r="H15" i="8"/>
  <c r="I8" i="8"/>
  <c r="H32" i="8"/>
  <c r="H26" i="8"/>
  <c r="H14" i="8"/>
  <c r="H66" i="8"/>
  <c r="I66" i="8"/>
  <c r="G89" i="8"/>
  <c r="G88" i="8" s="1"/>
  <c r="H108" i="8"/>
  <c r="I67" i="8"/>
  <c r="I107" i="8"/>
  <c r="H67" i="8"/>
  <c r="I61" i="8"/>
  <c r="I52" i="8"/>
  <c r="H46" i="8"/>
  <c r="H16" i="8"/>
  <c r="H44" i="8"/>
  <c r="H107" i="8"/>
  <c r="I73" i="8"/>
  <c r="I32" i="8"/>
  <c r="I15" i="8"/>
  <c r="H45" i="8"/>
  <c r="I44" i="8"/>
  <c r="I46" i="8"/>
  <c r="I45" i="8"/>
  <c r="E57" i="8"/>
  <c r="G57" i="8" l="1"/>
  <c r="I117" i="8"/>
  <c r="H117" i="8"/>
  <c r="I71" i="8"/>
  <c r="H72" i="8"/>
  <c r="I72" i="8"/>
  <c r="I60" i="8"/>
  <c r="H60" i="8"/>
  <c r="I89" i="8"/>
  <c r="H89" i="8"/>
  <c r="K42" i="3"/>
  <c r="K43" i="3"/>
  <c r="K44" i="3"/>
  <c r="K45" i="3"/>
  <c r="H396" i="7"/>
  <c r="I396" i="7" s="1"/>
  <c r="H344" i="7"/>
  <c r="I344" i="7" s="1"/>
  <c r="H146" i="7"/>
  <c r="H34" i="7"/>
  <c r="L23" i="1"/>
  <c r="K23" i="1"/>
  <c r="L22" i="1"/>
  <c r="K22" i="1"/>
  <c r="L21" i="1"/>
  <c r="K21" i="1"/>
  <c r="L20" i="1"/>
  <c r="K20" i="1"/>
  <c r="L14" i="1"/>
  <c r="K14" i="1"/>
  <c r="L13" i="1"/>
  <c r="K13" i="1"/>
  <c r="J12" i="1"/>
  <c r="L11" i="1"/>
  <c r="K11" i="1"/>
  <c r="L10" i="1"/>
  <c r="K10" i="1"/>
  <c r="J9" i="1"/>
  <c r="K9" i="1" s="1"/>
  <c r="K93" i="3"/>
  <c r="K91" i="3"/>
  <c r="K89" i="3"/>
  <c r="K88" i="3"/>
  <c r="K87" i="3"/>
  <c r="K85" i="3"/>
  <c r="K84" i="3"/>
  <c r="K83" i="3"/>
  <c r="K82" i="3"/>
  <c r="K81" i="3"/>
  <c r="K79" i="3"/>
  <c r="K78" i="3"/>
  <c r="K77" i="3"/>
  <c r="K76" i="3"/>
  <c r="K72" i="3"/>
  <c r="K71" i="3"/>
  <c r="K70" i="3"/>
  <c r="K69" i="3"/>
  <c r="K65" i="3"/>
  <c r="K64" i="3"/>
  <c r="K59" i="3"/>
  <c r="K58" i="3"/>
  <c r="K57" i="3"/>
  <c r="K56" i="3"/>
  <c r="K53" i="3"/>
  <c r="J50" i="3"/>
  <c r="L50" i="3" s="1"/>
  <c r="K37" i="3"/>
  <c r="K36" i="3"/>
  <c r="K35" i="3"/>
  <c r="K34" i="3"/>
  <c r="K33" i="3"/>
  <c r="K32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J11" i="3"/>
  <c r="L11" i="3" s="1"/>
  <c r="H11" i="11"/>
  <c r="H10" i="11"/>
  <c r="H9" i="11"/>
  <c r="G9" i="11"/>
  <c r="H8" i="11"/>
  <c r="G8" i="11"/>
  <c r="H7" i="11"/>
  <c r="H135" i="7" l="1"/>
  <c r="I135" i="7" s="1"/>
  <c r="I146" i="7"/>
  <c r="L9" i="1"/>
  <c r="J15" i="1"/>
  <c r="H71" i="8"/>
  <c r="G6" i="11"/>
  <c r="K12" i="1"/>
  <c r="L12" i="1"/>
  <c r="H526" i="7"/>
  <c r="I526" i="7" s="1"/>
  <c r="H23" i="7"/>
  <c r="I34" i="7"/>
  <c r="H333" i="7"/>
  <c r="I333" i="7" s="1"/>
  <c r="H643" i="7"/>
  <c r="I643" i="7" s="1"/>
  <c r="H194" i="7"/>
  <c r="H88" i="8"/>
  <c r="I88" i="8"/>
  <c r="H59" i="8"/>
  <c r="I59" i="8"/>
  <c r="J10" i="3"/>
  <c r="K10" i="3" s="1"/>
  <c r="K62" i="3"/>
  <c r="J49" i="3"/>
  <c r="K51" i="3"/>
  <c r="K12" i="3"/>
  <c r="K52" i="3"/>
  <c r="K63" i="3"/>
  <c r="K67" i="3"/>
  <c r="K68" i="3"/>
  <c r="K86" i="3"/>
  <c r="K74" i="3"/>
  <c r="H395" i="7"/>
  <c r="I395" i="7" s="1"/>
  <c r="K94" i="3"/>
  <c r="K75" i="3"/>
  <c r="K31" i="3"/>
  <c r="G7" i="11"/>
  <c r="L24" i="1" l="1"/>
  <c r="I194" i="7"/>
  <c r="I23" i="7"/>
  <c r="H22" i="7"/>
  <c r="K15" i="1"/>
  <c r="K24" i="1"/>
  <c r="L15" i="1"/>
  <c r="H6" i="11"/>
  <c r="H477" i="7"/>
  <c r="I477" i="7" s="1"/>
  <c r="H642" i="7"/>
  <c r="H332" i="7"/>
  <c r="I332" i="7" s="1"/>
  <c r="H134" i="7"/>
  <c r="I134" i="7" s="1"/>
  <c r="H57" i="8"/>
  <c r="I57" i="8"/>
  <c r="K49" i="3"/>
  <c r="L49" i="3"/>
  <c r="K61" i="3"/>
  <c r="L10" i="3"/>
  <c r="H394" i="7"/>
  <c r="I394" i="7" s="1"/>
  <c r="K11" i="3"/>
  <c r="I642" i="7" l="1"/>
  <c r="H641" i="7"/>
  <c r="I641" i="7" s="1"/>
  <c r="I392" i="7"/>
  <c r="I192" i="7"/>
  <c r="H133" i="7"/>
  <c r="H21" i="7"/>
  <c r="I22" i="7"/>
  <c r="H466" i="7"/>
  <c r="H525" i="7"/>
  <c r="K50" i="3"/>
  <c r="H523" i="7" l="1"/>
  <c r="H524" i="7"/>
  <c r="I524" i="7" s="1"/>
  <c r="I525" i="7"/>
  <c r="I133" i="7"/>
  <c r="H465" i="7"/>
  <c r="I465" i="7" s="1"/>
  <c r="I466" i="7"/>
  <c r="I21" i="7"/>
  <c r="H20" i="7"/>
  <c r="I20" i="7" s="1"/>
  <c r="H773" i="7" l="1"/>
  <c r="I773" i="7" s="1"/>
  <c r="H772" i="7" l="1"/>
  <c r="I772" i="7" l="1"/>
  <c r="H771" i="7"/>
  <c r="I771" i="7" s="1"/>
  <c r="H770" i="7" l="1"/>
  <c r="I770" i="7" l="1"/>
  <c r="I582" i="7"/>
  <c r="G523" i="7"/>
  <c r="I523" i="7" s="1"/>
  <c r="I583" i="7"/>
  <c r="F523" i="7"/>
  <c r="H191" i="7"/>
  <c r="I191" i="7" s="1"/>
  <c r="I261" i="7"/>
  <c r="I270" i="7"/>
  <c r="H132" i="7" l="1"/>
  <c r="I132" i="7" s="1"/>
</calcChain>
</file>

<file path=xl/sharedStrings.xml><?xml version="1.0" encoding="utf-8"?>
<sst xmlns="http://schemas.openxmlformats.org/spreadsheetml/2006/main" count="1865" uniqueCount="625">
  <si>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</si>
  <si>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</si>
  <si>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</si>
  <si>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</si>
  <si>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</si>
  <si>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</si>
  <si>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</si>
  <si>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</si>
  <si>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</si>
  <si>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</si>
  <si>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</si>
  <si>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</si>
  <si>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</si>
  <si>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</si>
  <si>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</si>
  <si>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</si>
  <si>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</si>
  <si>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</si>
  <si>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</si>
  <si>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</si>
  <si>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</si>
  <si>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</si>
  <si>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</si>
  <si>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</si>
  <si>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</si>
  <si>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</si>
  <si>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</si>
  <si>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</si>
  <si>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</si>
  <si>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</si>
  <si>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</si>
  <si>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</si>
  <si>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</si>
  <si>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</si>
  <si>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</si>
  <si>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</si>
  <si>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</si>
  <si>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</si>
  <si>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</si>
  <si>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</si>
  <si>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</si>
  <si>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</si>
  <si>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</si>
  <si>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</si>
  <si>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</si>
  <si>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</si>
  <si>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</si>
  <si>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</si>
  <si>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</si>
  <si>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</si>
  <si>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</si>
  <si>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</si>
  <si>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</si>
  <si>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</si>
  <si>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</si>
  <si>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</si>
  <si>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</si>
  <si>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</si>
  <si>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</si>
  <si>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</si>
  <si>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</si>
  <si>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</si>
  <si>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</si>
  <si>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</si>
  <si>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</si>
  <si>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</si>
  <si>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</si>
  <si>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</si>
  <si>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</si>
  <si>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</si>
  <si>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</si>
  <si>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</si>
  <si>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Srednješkolsko obrazovanje - zakonski standard</t>
  </si>
  <si>
    <t>A102000</t>
  </si>
  <si>
    <t>Redovni poslovi ustanova srednješkolskog obrazovanja SŠ</t>
  </si>
  <si>
    <t>Opći prihodi i primici</t>
  </si>
  <si>
    <t>Plaće za zaposlene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</si>
  <si>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</si>
  <si>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</si>
  <si>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</si>
  <si>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</si>
  <si>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</si>
  <si>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</si>
  <si>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za prijevoz</t>
  </si>
  <si>
    <t>Seminari, tečajevi, str. Ispiti</t>
  </si>
  <si>
    <t>Rashodi za materijal i energiju</t>
  </si>
  <si>
    <t>Uredski materijal i ost. mat. rashodi</t>
  </si>
  <si>
    <t>Materijal i sirovine</t>
  </si>
  <si>
    <t>Energija</t>
  </si>
  <si>
    <t>Mat. i dijelovi za tek. i inv. održavanje</t>
  </si>
  <si>
    <t>Sitni inventar</t>
  </si>
  <si>
    <t>Službena, radna i zaštitna odjeća i obuća</t>
  </si>
  <si>
    <t>Rashodi za usluge</t>
  </si>
  <si>
    <t>Usluge telefona, pošte i prijevoza</t>
  </si>
  <si>
    <t>Usl. tek. i inv.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</si>
  <si>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</si>
  <si>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</si>
  <si>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</si>
  <si>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</si>
  <si>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</si>
  <si>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</si>
  <si>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</si>
  <si>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</si>
  <si>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</si>
  <si>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</si>
  <si>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</si>
  <si>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</si>
  <si>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</si>
  <si>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</si>
  <si>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Ostali nesp. rash. poslovanja</t>
  </si>
  <si>
    <t>Financijski  rashodi</t>
  </si>
  <si>
    <t>Ostali financijski rashodi</t>
  </si>
  <si>
    <t>Bankarske usluge i usluge platnog prometa</t>
  </si>
  <si>
    <t>Zatezne kamate</t>
  </si>
  <si>
    <t>T103000</t>
  </si>
  <si>
    <t>Oprema, informat., nabava pomagala - SŠ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</si>
  <si>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</si>
  <si>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</si>
  <si>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</si>
  <si>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</si>
  <si>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</si>
  <si>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Sportska i glazbena oprema</t>
  </si>
  <si>
    <t>Uređaji, strojevi i oprema za ostale namjene</t>
  </si>
  <si>
    <t>Knjige, umjetnička djela i ostale izložbene vrijednosti</t>
  </si>
  <si>
    <t>Knjige</t>
  </si>
  <si>
    <t>K104000</t>
  </si>
  <si>
    <t>Izgradnja, dogradnja i adaptacija SŠ</t>
  </si>
  <si>
    <t>Dopunski nastavni i vannastavni program škola i obrazovnih institucija</t>
  </si>
  <si>
    <t>A102002</t>
  </si>
  <si>
    <t>Financiranje - ostali rashodi SŠ</t>
  </si>
  <si>
    <t>Donacije</t>
  </si>
  <si>
    <t>Naknade troškova osobama izvan radnog odnosa</t>
  </si>
  <si>
    <t>Naknade ostalih troškova osobama izvan radnog odnosa</t>
  </si>
  <si>
    <t>Vlastiti prihodi</t>
  </si>
  <si>
    <t>Posebne namjene</t>
  </si>
  <si>
    <t>Preneseni manjak</t>
  </si>
  <si>
    <t>MZO</t>
  </si>
  <si>
    <t>Grad Oroslavje</t>
  </si>
  <si>
    <t xml:space="preserve">MINISTARSTVO PRIJENOS EU </t>
  </si>
  <si>
    <t>A102006</t>
  </si>
  <si>
    <t>Program građanskog odgoja u školama</t>
  </si>
  <si>
    <t>Ostali rashodi</t>
  </si>
  <si>
    <t>Tekuće donacije</t>
  </si>
  <si>
    <t>Tekuće donacije u naravi</t>
  </si>
  <si>
    <t>Dopunska sredstva za materijalne rashode i opremu škola</t>
  </si>
  <si>
    <t>T103021</t>
  </si>
  <si>
    <t>Projekt Baltazar 7</t>
  </si>
  <si>
    <t>Dopunska sredstva za izgradnju, dogradnju i adaptaciju škola</t>
  </si>
  <si>
    <t>K104013</t>
  </si>
  <si>
    <t>Obnova OŠ i SŠ od posljedica potresa</t>
  </si>
  <si>
    <t>Rashodi za dodatna ulaganja na nefinancijskoj imovini</t>
  </si>
  <si>
    <t>Dodatna ulaganja na građevinskim objektima</t>
  </si>
  <si>
    <t>Dodatna ulaganja za ostalu nefinancijsku imovinu</t>
  </si>
  <si>
    <t>09 Obrazovanje</t>
  </si>
  <si>
    <t>092 Srednjoškolsko obrazovanje</t>
  </si>
  <si>
    <t>096 Dodatne usluge u obrazovanju</t>
  </si>
  <si>
    <t>0960 Dodatne usluge u obrazovanju</t>
  </si>
  <si>
    <t>Pomoći proračunskim korisnicima iz prroračuna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</si>
  <si>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</si>
  <si>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</si>
  <si>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</si>
  <si>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</si>
  <si>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</si>
  <si>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</si>
  <si>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</si>
  <si>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</si>
  <si>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</si>
  <si>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</si>
  <si>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</si>
  <si>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od pruženih usluga</t>
  </si>
  <si>
    <t>Donacije od pravnih i fizičkih osoba izvan općeg proračuna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</si>
  <si>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</si>
  <si>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</si>
  <si>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</si>
  <si>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</si>
  <si>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</si>
  <si>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</si>
  <si>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</si>
  <si>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Prihodi od prodaje postrojenja i opreme</t>
  </si>
  <si>
    <t>Klnjige, umjetnička djela i ostele izložbene vrijednosti</t>
  </si>
  <si>
    <t xml:space="preserve">OSTVARENJE/IZVRŠENJE 
2023. </t>
  </si>
  <si>
    <t>Višak prihoda</t>
  </si>
  <si>
    <t>Višak/manjak prihoda</t>
  </si>
  <si>
    <t>Rezultat poslovanja</t>
  </si>
  <si>
    <t>Vlastiti izvori</t>
  </si>
  <si>
    <t>PRIHODI</t>
  </si>
  <si>
    <t>Prihodi iz nadležnog proračuna i od HZZO-a temeljem ugovornih obaveza</t>
  </si>
  <si>
    <t>Korišteni rezultat</t>
  </si>
  <si>
    <t>RASHODI</t>
  </si>
  <si>
    <t>Financijski rashodi</t>
  </si>
  <si>
    <t>Rashodi za nabavu neproizvedene dugotrajne imovine</t>
  </si>
  <si>
    <t>6 Donacije</t>
  </si>
  <si>
    <t>4 Prihodi za posebne namjene</t>
  </si>
  <si>
    <t>5 Pomoći</t>
  </si>
  <si>
    <t>3.1.1. Vlastiti prihodi</t>
  </si>
  <si>
    <t>4.3.1. Ostali prihodi za posebne namjene</t>
  </si>
  <si>
    <t>5.2.1. Ostale pomoći - Ministarstvo</t>
  </si>
  <si>
    <t>5.4.1. Pomoći - Grad Oroslavje</t>
  </si>
  <si>
    <t>5.7.1. Ministarstvo prijenos EU</t>
  </si>
  <si>
    <t>2.1.1. Donacije</t>
  </si>
  <si>
    <t>1.1./1.3./1.5. Opći prihodi i primici</t>
  </si>
  <si>
    <t>5.2.1.</t>
  </si>
  <si>
    <t>5.4.1.</t>
  </si>
  <si>
    <t>5.7.1.</t>
  </si>
  <si>
    <t>Prihodi za posebne manjene</t>
  </si>
  <si>
    <t>Pomoći</t>
  </si>
  <si>
    <t>Rezultat</t>
  </si>
  <si>
    <t>Ministarstvo</t>
  </si>
  <si>
    <t>Ministarstvo prijenos EU</t>
  </si>
  <si>
    <t>KLASA:</t>
  </si>
  <si>
    <t>URBROJ:</t>
  </si>
  <si>
    <t>U Oroslavju,</t>
  </si>
  <si>
    <t>Voditeljica računovodstva:</t>
  </si>
  <si>
    <t>Ravnateljica:</t>
  </si>
  <si>
    <t>Ivana Klenkar, mag. oec.</t>
  </si>
  <si>
    <t>Natalija Mučnjak,  prof.</t>
  </si>
  <si>
    <t xml:space="preserve">            Predsjednik Školskog odbora:</t>
  </si>
  <si>
    <t xml:space="preserve">           Vjekoslav Jozić, mag. ing. stroj.</t>
  </si>
  <si>
    <t>IZVORNI PLAN ILI REBALANS 2024.*</t>
  </si>
  <si>
    <t>TEKUĆI PLAN 2024.*</t>
  </si>
  <si>
    <t xml:space="preserve">OSTVARENJE/IZVRŠENJE 
2024. </t>
  </si>
  <si>
    <t xml:space="preserve"> IZVRŠENJE 
2024. </t>
  </si>
  <si>
    <t>Oprema za održavanje i zaštitu</t>
  </si>
  <si>
    <t>Ostale naknade troškova zaposlenima</t>
  </si>
  <si>
    <t>A102008</t>
  </si>
  <si>
    <t>Razvoj poduzetništva kod djece i mladih</t>
  </si>
  <si>
    <t>GODIŠNJI IZVJEŠTAJ O IZVRŠENJU FINANCIJSKOG PLANA SREDNJE ŠKOLE OROSLAVJE ZA 2024. GODINU</t>
  </si>
  <si>
    <t>Prihodi od prodaje proizvoda i robe</t>
  </si>
  <si>
    <t>Komunikacijska oprema</t>
  </si>
  <si>
    <t>SREDNJA ŠKOLA OROSLAVJE</t>
  </si>
  <si>
    <t>Lj.Gaja 1, 49243 OROSLAVJE</t>
  </si>
  <si>
    <t>IZVRŠENJE FINANCIJSKOG PLANA ZA 2024.</t>
  </si>
  <si>
    <t>Aktivnost:</t>
  </si>
  <si>
    <r>
      <t xml:space="preserve">A102000 </t>
    </r>
    <r>
      <rPr>
        <sz val="10"/>
        <color theme="1"/>
        <rFont val="Calibri"/>
        <family val="2"/>
        <charset val="238"/>
        <scheme val="minor"/>
      </rPr>
      <t>Redovni poslovi SŠ</t>
    </r>
  </si>
  <si>
    <t>Ukupni prihodi</t>
  </si>
  <si>
    <r>
      <t xml:space="preserve">A102002 </t>
    </r>
    <r>
      <rPr>
        <sz val="10"/>
        <color theme="1"/>
        <rFont val="Calibri"/>
        <family val="2"/>
        <charset val="238"/>
        <scheme val="minor"/>
      </rPr>
      <t>Dopunski program SŠ</t>
    </r>
  </si>
  <si>
    <r>
      <t xml:space="preserve">T103000 </t>
    </r>
    <r>
      <rPr>
        <sz val="10"/>
        <color theme="1"/>
        <rFont val="Calibri"/>
        <family val="2"/>
        <charset val="238"/>
        <scheme val="minor"/>
      </rPr>
      <t>Tek.projekt opremanja</t>
    </r>
  </si>
  <si>
    <t>IZVOR / Ekonomska klasifikacija</t>
  </si>
  <si>
    <t>opis</t>
  </si>
  <si>
    <t>Pozicija / Funkc.klasifikacija</t>
  </si>
  <si>
    <t>Tekući plan</t>
  </si>
  <si>
    <t>Realizacija</t>
  </si>
  <si>
    <t>Indeks</t>
  </si>
  <si>
    <t>Izvršenje</t>
  </si>
  <si>
    <t>%</t>
  </si>
  <si>
    <t>PRIHODI POSLOVANJA</t>
  </si>
  <si>
    <t>Funkc.        klasifik.</t>
  </si>
  <si>
    <t>Program</t>
  </si>
  <si>
    <t>J011001A102000</t>
  </si>
  <si>
    <t>O922</t>
  </si>
  <si>
    <t>Organizacijska klasifikacija:OOO2016998</t>
  </si>
  <si>
    <t xml:space="preserve">Lokacija: 102KZ02     ŽUPANIJA KRAPINSKO-ZAGORSKA </t>
  </si>
  <si>
    <t>Izvor 1.3.</t>
  </si>
  <si>
    <t>Županija KZŽ DECENTRALIZACIJA</t>
  </si>
  <si>
    <t>Prihodi Županije za materijalno-financijske rashode i investicijsko održavanje</t>
  </si>
  <si>
    <t>Prihodi KZŽ za nabavu nefinancijske imovine</t>
  </si>
  <si>
    <t>Ukupno DEC</t>
  </si>
  <si>
    <t>Sredstva za investicijske radove - prenamjena toaleta za nastavnike i kuhinje</t>
  </si>
  <si>
    <t>Prihodi za usluge tek. i invest. održavanja zgrade</t>
  </si>
  <si>
    <t>Ukupno 671211</t>
  </si>
  <si>
    <t>ukupno DEC , investic. i oprema</t>
  </si>
  <si>
    <t>Prihodi Županije - izvorna sredstva KZŽ (1-3)</t>
  </si>
  <si>
    <t xml:space="preserve">ostali prihodi </t>
  </si>
  <si>
    <t>rad e-tehničara</t>
  </si>
  <si>
    <t>refundacije natjecanja</t>
  </si>
  <si>
    <t xml:space="preserve"> plaće i naknade PUN (Baltazar 4)</t>
  </si>
  <si>
    <t>Novigradsko proljeće</t>
  </si>
  <si>
    <t>Za mlade u Zagorju</t>
  </si>
  <si>
    <t>Škola i zajednica</t>
  </si>
  <si>
    <t>Višak/Manjak prihoda</t>
  </si>
  <si>
    <t>Sveukupni prihod iz nadležnog proračuna</t>
  </si>
  <si>
    <t xml:space="preserve">NENADLEŽNI PRORAČUN / DOPUNSKI PRIHODI </t>
  </si>
  <si>
    <t>Lokacija:</t>
  </si>
  <si>
    <t>O921</t>
  </si>
  <si>
    <t>Organizacijska klasifikacija: OOO2016998</t>
  </si>
  <si>
    <t>Izvor 2.1.1.</t>
  </si>
  <si>
    <t>DONACIJE</t>
  </si>
  <si>
    <t xml:space="preserve">Pozicija </t>
  </si>
  <si>
    <t>Tekuće pomoći od fizičkih osoba</t>
  </si>
  <si>
    <t>P1274</t>
  </si>
  <si>
    <t>Tekuće donacije od neprofitnih organizacija</t>
  </si>
  <si>
    <t>P1537</t>
  </si>
  <si>
    <t>Tekuće donacije od trgovačkih društava</t>
  </si>
  <si>
    <t>P1538</t>
  </si>
  <si>
    <t xml:space="preserve">Tekuće donacije od ostalih subjekata izvan općeg proračuna </t>
  </si>
  <si>
    <t>P0798</t>
  </si>
  <si>
    <t>Kapitalne donacije od neprofitnih organizacija</t>
  </si>
  <si>
    <t>P1249</t>
  </si>
  <si>
    <t>Kapitalne donacije od ostalih subjekata izvan općeg proračuna</t>
  </si>
  <si>
    <t>P1106</t>
  </si>
  <si>
    <t xml:space="preserve">Višak prihoda iz prethodne godine </t>
  </si>
  <si>
    <t>P0799</t>
  </si>
  <si>
    <t>Izvor 3.1.1.</t>
  </si>
  <si>
    <t>VLASTITI PRIHODI</t>
  </si>
  <si>
    <t>Kamate na depozite po viđenju i Pool</t>
  </si>
  <si>
    <t>P0801</t>
  </si>
  <si>
    <t xml:space="preserve">Prihodi od prodaje </t>
  </si>
  <si>
    <t>P1178</t>
  </si>
  <si>
    <r>
      <t>Prihodi od pruženih usluga (</t>
    </r>
    <r>
      <rPr>
        <i/>
        <sz val="10"/>
        <color theme="3"/>
        <rFont val="Calibri"/>
        <family val="2"/>
        <charset val="238"/>
        <scheme val="minor"/>
      </rPr>
      <t>obraz.odraslih)</t>
    </r>
  </si>
  <si>
    <t>P0802</t>
  </si>
  <si>
    <r>
      <t>Ostali prihodi za posebne namjene -</t>
    </r>
    <r>
      <rPr>
        <sz val="10"/>
        <color theme="3"/>
        <rFont val="Calibri"/>
        <family val="2"/>
        <charset val="238"/>
        <scheme val="minor"/>
      </rPr>
      <t xml:space="preserve"> izrada duplikata svjedodžbi</t>
    </r>
  </si>
  <si>
    <t>P1275</t>
  </si>
  <si>
    <t>Tekuće pomoći od fizičkih osoba (zadruga)</t>
  </si>
  <si>
    <t>P1445</t>
  </si>
  <si>
    <t xml:space="preserve">Ostali prihodi  </t>
  </si>
  <si>
    <t>P1423</t>
  </si>
  <si>
    <t>Strojevi</t>
  </si>
  <si>
    <t>P1536</t>
  </si>
  <si>
    <t>P0803</t>
  </si>
  <si>
    <t>Izvor 4.3.1.</t>
  </si>
  <si>
    <t>POSEBNE NAMJENE</t>
  </si>
  <si>
    <r>
      <t>Sufinanciranje cijene usluge, particip. I sl. (</t>
    </r>
    <r>
      <rPr>
        <i/>
        <sz val="10"/>
        <color theme="3"/>
        <rFont val="Calibri"/>
        <family val="2"/>
        <charset val="238"/>
        <scheme val="minor"/>
      </rPr>
      <t>učenici za kazalište, izložbe i prijevoz)</t>
    </r>
  </si>
  <si>
    <t>P1276</t>
  </si>
  <si>
    <t xml:space="preserve">Ostali  prihodi za posebne namjene </t>
  </si>
  <si>
    <t>P0805</t>
  </si>
  <si>
    <t>Ostali nespomenuti prihodi po posebim propisima</t>
  </si>
  <si>
    <t>P0806</t>
  </si>
  <si>
    <t>P0807</t>
  </si>
  <si>
    <t>Izvor 5.2.1.</t>
  </si>
  <si>
    <t xml:space="preserve">MINISTARSTVO </t>
  </si>
  <si>
    <t>Kapitalne pomoći iz državnog proračuna pror. korisnicima proračuna jLP(R)</t>
  </si>
  <si>
    <t>P1248</t>
  </si>
  <si>
    <t>P0810</t>
  </si>
  <si>
    <t>Tek. pomoći prorač. korisn. iz prorač. koji im nije nadležan  (mentorstvo,ref.drž.natjec.,financ.aktiva za žup.voditelje, izletnina, plaće, plaće po presudi)</t>
  </si>
  <si>
    <t>P0809</t>
  </si>
  <si>
    <t>Izvor 5.4.1.</t>
  </si>
  <si>
    <t>JLS - GRAD OROSLAVJE</t>
  </si>
  <si>
    <t>Pomoći nenadležnog proračuna - JLS /Grad Oroslavje/</t>
  </si>
  <si>
    <t>P0812</t>
  </si>
  <si>
    <t>Višak prihoda prorač. Korisnika sa žr</t>
  </si>
  <si>
    <t>P0813</t>
  </si>
  <si>
    <t>Izvor 5.7.1.</t>
  </si>
  <si>
    <t>DRŽ.PRORAČUN - PRIJENOS SREDSTAVA EU</t>
  </si>
  <si>
    <t xml:space="preserve">Tekuće pomoći iz DP temeljem prijenosa EU sredstava (Erasmus +) </t>
  </si>
  <si>
    <t>P0815</t>
  </si>
  <si>
    <t xml:space="preserve">Tekuće pomoći od proračunskog korisnika drugog proračuna temeljem prijenosa EU sredstava (RCK ČK) </t>
  </si>
  <si>
    <t>Tek. pomoći iz drž. prorač.  prorač. korisn. Proračuna JL(P)RS (za plaće RCK)</t>
  </si>
  <si>
    <t>P1454</t>
  </si>
  <si>
    <t>Kamate na depozite po viđenju</t>
  </si>
  <si>
    <t>P1277</t>
  </si>
  <si>
    <t xml:space="preserve">Višak prihoda iz prethodne godine  </t>
  </si>
  <si>
    <t>P0816</t>
  </si>
  <si>
    <t>Plan</t>
  </si>
  <si>
    <t>RASHODI POSLOVANJA</t>
  </si>
  <si>
    <t>Program:</t>
  </si>
  <si>
    <t>Organizacijska klasifikacija: OO72016998</t>
  </si>
  <si>
    <t>102KZ02</t>
  </si>
  <si>
    <t xml:space="preserve">      RASHODI IZ DECENTRALIZIRANIH I IZVORNIH SREDSTAVA KZŽ</t>
  </si>
  <si>
    <t>ŽUPANIJA - DECENTRALIZACIJA</t>
  </si>
  <si>
    <t>Ostali rashodi za službena putovanja (dnevnice, prijevozni i ostali troškovi,cestarina)</t>
  </si>
  <si>
    <t>R3036</t>
  </si>
  <si>
    <t>Naknade za prijevoz na posao i s posla</t>
  </si>
  <si>
    <t>R3037</t>
  </si>
  <si>
    <r>
      <t>Seminari, savjetovanja i simpoziji (</t>
    </r>
    <r>
      <rPr>
        <i/>
        <sz val="10"/>
        <color theme="3"/>
        <rFont val="Calibri"/>
        <family val="2"/>
        <charset val="238"/>
        <scheme val="minor"/>
      </rPr>
      <t>kotizacije, tečajevi, osposobljavanja.. ).</t>
    </r>
  </si>
  <si>
    <t>R3038</t>
  </si>
  <si>
    <t>R3039</t>
  </si>
  <si>
    <t>Uredski materijal</t>
  </si>
  <si>
    <t>R3040</t>
  </si>
  <si>
    <r>
      <t>Ostali materijal za potrebe redovnog poslovanja (</t>
    </r>
    <r>
      <rPr>
        <i/>
        <sz val="10"/>
        <color theme="3"/>
        <rFont val="Calibri"/>
        <family val="2"/>
        <charset val="238"/>
        <scheme val="minor"/>
      </rPr>
      <t>struč.lit, mat.za čišć.,kreda,pretpl.čas.)</t>
    </r>
  </si>
  <si>
    <t>R3041</t>
  </si>
  <si>
    <r>
      <t>Ostali materijal i sirovine (</t>
    </r>
    <r>
      <rPr>
        <i/>
        <sz val="10"/>
        <color theme="3"/>
        <rFont val="Calibri"/>
        <family val="2"/>
        <charset val="238"/>
        <scheme val="minor"/>
      </rPr>
      <t>nastavni materijal za sve struke)</t>
    </r>
  </si>
  <si>
    <t>R3042</t>
  </si>
  <si>
    <t>Električna energija</t>
  </si>
  <si>
    <t>R3043</t>
  </si>
  <si>
    <t>Plin</t>
  </si>
  <si>
    <t>R3044</t>
  </si>
  <si>
    <t>Motorni benzin i dizel gorivo</t>
  </si>
  <si>
    <t>R3045</t>
  </si>
  <si>
    <r>
      <t>Materijal i dijelovi za tek. i investic. održavanje (</t>
    </r>
    <r>
      <rPr>
        <i/>
        <sz val="10"/>
        <color theme="3"/>
        <rFont val="Calibri"/>
        <family val="2"/>
        <charset val="238"/>
        <scheme val="minor"/>
      </rPr>
      <t>građ.objekata, opreme i transp.sredstava)</t>
    </r>
  </si>
  <si>
    <t>R3047</t>
  </si>
  <si>
    <t>R3048</t>
  </si>
  <si>
    <t>Auto gume</t>
  </si>
  <si>
    <t>R3049</t>
  </si>
  <si>
    <t>R3050</t>
  </si>
  <si>
    <t>Usluge telefona, telefaksa, interneta</t>
  </si>
  <si>
    <t>R3051</t>
  </si>
  <si>
    <r>
      <t>Poštarina (</t>
    </r>
    <r>
      <rPr>
        <i/>
        <sz val="10"/>
        <color theme="3"/>
        <rFont val="Calibri"/>
        <family val="2"/>
        <charset val="238"/>
        <scheme val="minor"/>
      </rPr>
      <t>pisma, tiskanice i sl.)</t>
    </r>
  </si>
  <si>
    <t>R3052</t>
  </si>
  <si>
    <t>Ostale usluge za komunikaciju i prijevoz</t>
  </si>
  <si>
    <t>R3053</t>
  </si>
  <si>
    <r>
      <t>Usluge tek. i investic.održavanja (</t>
    </r>
    <r>
      <rPr>
        <i/>
        <sz val="10"/>
        <color theme="3"/>
        <rFont val="Calibri"/>
        <family val="2"/>
        <charset val="238"/>
        <scheme val="minor"/>
      </rPr>
      <t>građ.objekata, opreme, prijev.sred.) -popravci sa i bez dijelova</t>
    </r>
  </si>
  <si>
    <t>R3054</t>
  </si>
  <si>
    <t>Ostale usluge promidžbe i informiranja</t>
  </si>
  <si>
    <t>R3055</t>
  </si>
  <si>
    <r>
      <t>Ostale komunalne usluge (</t>
    </r>
    <r>
      <rPr>
        <i/>
        <sz val="10"/>
        <color theme="3"/>
        <rFont val="Calibri"/>
        <family val="2"/>
        <charset val="238"/>
        <scheme val="minor"/>
      </rPr>
      <t>voda, smeće, dimnjač., dezinsekc.i deratiz., zbrinjavanje opasnog otpada</t>
    </r>
    <r>
      <rPr>
        <sz val="10"/>
        <color theme="1"/>
        <rFont val="Calibri"/>
        <family val="2"/>
        <charset val="238"/>
        <scheme val="minor"/>
      </rPr>
      <t>)</t>
    </r>
  </si>
  <si>
    <t>R3056</t>
  </si>
  <si>
    <r>
      <t>Ostale najamnine i zakupnine (</t>
    </r>
    <r>
      <rPr>
        <i/>
        <sz val="10"/>
        <color theme="3"/>
        <rFont val="Calibri"/>
        <family val="2"/>
        <charset val="238"/>
        <scheme val="minor"/>
      </rPr>
      <t>za nastavu TZK i Praktičnu nastavu</t>
    </r>
    <r>
      <rPr>
        <sz val="10"/>
        <color theme="1"/>
        <rFont val="Calibri"/>
        <family val="2"/>
        <charset val="238"/>
        <scheme val="minor"/>
      </rPr>
      <t>)</t>
    </r>
  </si>
  <si>
    <t>R3057</t>
  </si>
  <si>
    <t>Obvezni i preventivni zdravstveni pregledi zaposlenika</t>
  </si>
  <si>
    <t>R3058</t>
  </si>
  <si>
    <t>Ostale zdravstvene usluge</t>
  </si>
  <si>
    <t>R3059</t>
  </si>
  <si>
    <t>Autorski honorari</t>
  </si>
  <si>
    <t>R3060</t>
  </si>
  <si>
    <t>Ugovori o djelu</t>
  </si>
  <si>
    <t>R3061</t>
  </si>
  <si>
    <t xml:space="preserve">Ostale intelektualne usluge </t>
  </si>
  <si>
    <t>R3062</t>
  </si>
  <si>
    <t xml:space="preserve">Ostale računalne usluge </t>
  </si>
  <si>
    <t>R3063</t>
  </si>
  <si>
    <t>Grafičke i tiskarske usluge, usl. kopiranja i uvez. i sl.</t>
  </si>
  <si>
    <t>R3064</t>
  </si>
  <si>
    <r>
      <t>Ostale nespomenute usluge (</t>
    </r>
    <r>
      <rPr>
        <i/>
        <sz val="10"/>
        <color theme="3"/>
        <rFont val="Calibri"/>
        <family val="2"/>
        <charset val="238"/>
        <scheme val="minor"/>
      </rPr>
      <t>provjera diploma i sl.)</t>
    </r>
  </si>
  <si>
    <t>R3065</t>
  </si>
  <si>
    <t>Naknade trošk.osobama izvan radnog odnosa</t>
  </si>
  <si>
    <t>R3066</t>
  </si>
  <si>
    <t>Premije osiguranja ostale imovine</t>
  </si>
  <si>
    <t>R3067</t>
  </si>
  <si>
    <t>Premije osiguranja zaposlenih</t>
  </si>
  <si>
    <t>R3068</t>
  </si>
  <si>
    <t>R3069</t>
  </si>
  <si>
    <t>Tuzemne članarine</t>
  </si>
  <si>
    <t>R3070</t>
  </si>
  <si>
    <t>Sudske, javnobilježničke i ostale naknade</t>
  </si>
  <si>
    <t>R3071</t>
  </si>
  <si>
    <t>R3072</t>
  </si>
  <si>
    <r>
      <t>Usluge banaka (</t>
    </r>
    <r>
      <rPr>
        <i/>
        <sz val="10"/>
        <color theme="3"/>
        <rFont val="Calibri"/>
        <family val="2"/>
        <charset val="238"/>
        <scheme val="minor"/>
      </rPr>
      <t>Fina i PBZ)</t>
    </r>
  </si>
  <si>
    <t>R3073</t>
  </si>
  <si>
    <t>Zatezne kamate iz posl.  odnosa i drugo</t>
  </si>
  <si>
    <t>R3074</t>
  </si>
  <si>
    <t>Ostali nespomenuti financijski rashodi</t>
  </si>
  <si>
    <t>R3075</t>
  </si>
  <si>
    <t>Oprema</t>
  </si>
  <si>
    <t>R3198</t>
  </si>
  <si>
    <t>R3199</t>
  </si>
  <si>
    <t>Dodatna ulaganja na građ. objektima - PROJEKTNo-TEHNIČKA DOKUMENTACIJA I ENERGETSKI CERTIFIKAT - OBNOVA POTRES</t>
  </si>
  <si>
    <t>Izvorna županijska sredstva za investicijske radove i opremu</t>
  </si>
  <si>
    <t>Rash.za nabavu dugotr.nef.imovine</t>
  </si>
  <si>
    <t>Usluge tekućeg i investicijskog održavanja</t>
  </si>
  <si>
    <t>ukupno</t>
  </si>
  <si>
    <t xml:space="preserve">KZŽ - izvorna sredstva po posebnim zahtjevima </t>
  </si>
  <si>
    <t>311+313+312</t>
  </si>
  <si>
    <t>Plaće, ostali rashodi, doprinosi PUN (Baltazar 4)</t>
  </si>
  <si>
    <t>Refundacije natjecanja i ostali opći primici</t>
  </si>
  <si>
    <t xml:space="preserve">Naknade za prijevoz na posao i s posla </t>
  </si>
  <si>
    <t xml:space="preserve">Naknade za prijevoz na posao i s posla za PUN </t>
  </si>
  <si>
    <t xml:space="preserve">Ostali materijal za potrebe redovnog poslovanja </t>
  </si>
  <si>
    <t>Ostale najamnine i zakupnine</t>
  </si>
  <si>
    <t>Naknada za rad e-tehničara</t>
  </si>
  <si>
    <t>Naknada za rad "Škola i zajednica"</t>
  </si>
  <si>
    <t>Ostale tekuće donacije u naravi (ulošci)</t>
  </si>
  <si>
    <t>Oprema za grijanje, ventilaciju i hlađenje</t>
  </si>
  <si>
    <t>Uređaji</t>
  </si>
  <si>
    <t>Manjak prihoda poslovanja</t>
  </si>
  <si>
    <t>RASHODI IZ DOPUNSKIH SREDSTAVA /NENADLEŽNI PRORAČUN,                                            VLASTITI I OSTALI PRIHODI/</t>
  </si>
  <si>
    <t>J011003A102002</t>
  </si>
  <si>
    <t>R6728</t>
  </si>
  <si>
    <t>R6949</t>
  </si>
  <si>
    <t>Pomoćni i sanitetski materijal (Nastavni materijal)</t>
  </si>
  <si>
    <t>R6950</t>
  </si>
  <si>
    <t>Ostali materijal i dijelovi za tek. i inv. održavanje</t>
  </si>
  <si>
    <t>R5138</t>
  </si>
  <si>
    <t>R5139</t>
  </si>
  <si>
    <t>R6951</t>
  </si>
  <si>
    <t xml:space="preserve">Ostali nespomenuti rashodi poslovanja </t>
  </si>
  <si>
    <t>R4471</t>
  </si>
  <si>
    <t>R8484</t>
  </si>
  <si>
    <t>R5140</t>
  </si>
  <si>
    <t>R4821</t>
  </si>
  <si>
    <t>VLASTITI PRIHODI i kamate</t>
  </si>
  <si>
    <t xml:space="preserve">Ostali rashodi za službena putovanja </t>
  </si>
  <si>
    <t>R4472</t>
  </si>
  <si>
    <t>Naknada za prijevoz na posao i s posla</t>
  </si>
  <si>
    <t>Seminari, savjetovanja i simpoziji</t>
  </si>
  <si>
    <t>R7998</t>
  </si>
  <si>
    <t>Nagrade</t>
  </si>
  <si>
    <t>R6952</t>
  </si>
  <si>
    <t>R4473</t>
  </si>
  <si>
    <t>Stručna literatura</t>
  </si>
  <si>
    <t>R6729</t>
  </si>
  <si>
    <t xml:space="preserve">Ostali materijal i sirovine </t>
  </si>
  <si>
    <t>R4474</t>
  </si>
  <si>
    <t xml:space="preserve">Sitni inventar   </t>
  </si>
  <si>
    <t>R4475</t>
  </si>
  <si>
    <t>Usluge telefona, telefaksa</t>
  </si>
  <si>
    <t>R4476</t>
  </si>
  <si>
    <t>R6953</t>
  </si>
  <si>
    <t>Poštarina (pisma, tiskanice i sl.)</t>
  </si>
  <si>
    <t>R4477</t>
  </si>
  <si>
    <r>
      <t xml:space="preserve">Ostale </t>
    </r>
    <r>
      <rPr>
        <b/>
        <sz val="10"/>
        <color theme="1"/>
        <rFont val="Calibri"/>
        <family val="2"/>
        <charset val="238"/>
        <scheme val="minor"/>
      </rPr>
      <t xml:space="preserve">usluge </t>
    </r>
    <r>
      <rPr>
        <sz val="10"/>
        <color theme="1"/>
        <rFont val="Calibri"/>
        <family val="2"/>
        <charset val="238"/>
        <scheme val="minor"/>
      </rPr>
      <t xml:space="preserve">tek. i investicijskog održavanja </t>
    </r>
  </si>
  <si>
    <t>R4478</t>
  </si>
  <si>
    <t>R4479</t>
  </si>
  <si>
    <t>R4480</t>
  </si>
  <si>
    <t>Usluge odvjetnika i pravnog savjetovanja</t>
  </si>
  <si>
    <t>R7656</t>
  </si>
  <si>
    <t>Ostale intelektualne usluge</t>
  </si>
  <si>
    <t>R7789</t>
  </si>
  <si>
    <t>R4481</t>
  </si>
  <si>
    <t>Ostale nespomenute usluge</t>
  </si>
  <si>
    <t>R7996</t>
  </si>
  <si>
    <t>Usluge pri registraciji prijevoznih sredstava</t>
  </si>
  <si>
    <t>R6730</t>
  </si>
  <si>
    <t>R6731</t>
  </si>
  <si>
    <t>Premije osiguranja prijevoznih sredstava</t>
  </si>
  <si>
    <t>R6732</t>
  </si>
  <si>
    <t>R6733</t>
  </si>
  <si>
    <t>R5141</t>
  </si>
  <si>
    <t>R7997</t>
  </si>
  <si>
    <t>Upravne, adm., javnobilj.i ostale pristojbe i naknade</t>
  </si>
  <si>
    <t>R5142</t>
  </si>
  <si>
    <t>Usluge banaka</t>
  </si>
  <si>
    <t>R6734</t>
  </si>
  <si>
    <r>
      <t>Ostali nespomenuti rashodi poslovanja (</t>
    </r>
    <r>
      <rPr>
        <i/>
        <sz val="8"/>
        <color theme="3" tint="-0.499984740745262"/>
        <rFont val="Calibri"/>
        <family val="2"/>
        <charset val="238"/>
        <scheme val="minor"/>
      </rPr>
      <t>dana jamstva i sl...)</t>
    </r>
  </si>
  <si>
    <t>R10166</t>
  </si>
  <si>
    <t>Računala i računalna oprema</t>
  </si>
  <si>
    <t>R6955</t>
  </si>
  <si>
    <t>Uredski namještaj</t>
  </si>
  <si>
    <t>R6956</t>
  </si>
  <si>
    <t>R6735</t>
  </si>
  <si>
    <t>R4482</t>
  </si>
  <si>
    <t>R4483</t>
  </si>
  <si>
    <t>R4865</t>
  </si>
  <si>
    <r>
      <t>POSEBNE NAMJENE (</t>
    </r>
    <r>
      <rPr>
        <b/>
        <i/>
        <sz val="10"/>
        <color theme="3"/>
        <rFont val="Calibri"/>
        <family val="2"/>
        <charset val="238"/>
        <scheme val="minor"/>
      </rPr>
      <t>uplate učenika za izlete, duplik.svjed., refund.sportskih natjec., HZZ-osposobljavanje</t>
    </r>
    <r>
      <rPr>
        <b/>
        <sz val="10"/>
        <color theme="1"/>
        <rFont val="Calibri"/>
        <family val="2"/>
        <charset val="238"/>
        <scheme val="minor"/>
      </rPr>
      <t>)</t>
    </r>
  </si>
  <si>
    <t>Ostali rashodi za službena putovanja</t>
  </si>
  <si>
    <t>R4484</t>
  </si>
  <si>
    <t>R4485</t>
  </si>
  <si>
    <t>R4486</t>
  </si>
  <si>
    <t xml:space="preserve">Naknade ostalih troškova osobama izvan radnog odnosa </t>
  </si>
  <si>
    <t>R4487</t>
  </si>
  <si>
    <t xml:space="preserve">Naknade za rad povjerenstva i druge slične naknade za rad </t>
  </si>
  <si>
    <t>R5143</t>
  </si>
  <si>
    <t>R4488</t>
  </si>
  <si>
    <t>R4912</t>
  </si>
  <si>
    <r>
      <t xml:space="preserve">MINISTARSTVO  / </t>
    </r>
    <r>
      <rPr>
        <i/>
        <sz val="10"/>
        <color theme="3"/>
        <rFont val="Calibri"/>
        <family val="2"/>
        <charset val="238"/>
        <scheme val="minor"/>
      </rPr>
      <t>ostalo- mentorstvo, ref. natjecanja</t>
    </r>
    <r>
      <rPr>
        <b/>
        <sz val="10"/>
        <color theme="1"/>
        <rFont val="Calibri"/>
        <family val="2"/>
        <charset val="238"/>
        <scheme val="minor"/>
      </rPr>
      <t>/</t>
    </r>
  </si>
  <si>
    <t>R6486</t>
  </si>
  <si>
    <t>Ostali nenavedeni rashodi za zaposlene (PLAĆE PO PRESUDI)</t>
  </si>
  <si>
    <t>R6487</t>
  </si>
  <si>
    <t>Doprinosi za mirovinsko osiguranje</t>
  </si>
  <si>
    <t>R6488</t>
  </si>
  <si>
    <t>R6489</t>
  </si>
  <si>
    <t>Ostali rashodi za sl. putovanja</t>
  </si>
  <si>
    <t>R4490</t>
  </si>
  <si>
    <t>Sudske pristojbe</t>
  </si>
  <si>
    <t>R8483</t>
  </si>
  <si>
    <t>Novčana naknada poslodavca zbog nezapošljavanja osoba s invaliditetom</t>
  </si>
  <si>
    <t>R6490</t>
  </si>
  <si>
    <t>R5144</t>
  </si>
  <si>
    <t>Ostale tekuće donacije u naravi</t>
  </si>
  <si>
    <t>R10167</t>
  </si>
  <si>
    <t>Licence</t>
  </si>
  <si>
    <t>R6237</t>
  </si>
  <si>
    <t>R6736</t>
  </si>
  <si>
    <t>R5934</t>
  </si>
  <si>
    <t>R6236</t>
  </si>
  <si>
    <t>R4952</t>
  </si>
  <si>
    <t>JLS  (Grad Oroslavje)</t>
  </si>
  <si>
    <r>
      <t>Ostali materijal za potrebe redovnog poslovanja (</t>
    </r>
    <r>
      <rPr>
        <i/>
        <sz val="10"/>
        <color theme="3"/>
        <rFont val="Calibri"/>
        <family val="2"/>
        <charset val="238"/>
        <scheme val="minor"/>
      </rPr>
      <t>struč.lit, mat.za čišć.,kreda,pretpl.čas.</t>
    </r>
    <r>
      <rPr>
        <sz val="10"/>
        <color theme="1"/>
        <rFont val="Calibri"/>
        <family val="2"/>
        <charset val="238"/>
        <scheme val="minor"/>
      </rPr>
      <t>)</t>
    </r>
  </si>
  <si>
    <t>R4492</t>
  </si>
  <si>
    <t>Stručni ispiti</t>
  </si>
  <si>
    <t>R6920</t>
  </si>
  <si>
    <t>Nastavni materijal</t>
  </si>
  <si>
    <t>R6738</t>
  </si>
  <si>
    <t>R8000</t>
  </si>
  <si>
    <t>Autogume</t>
  </si>
  <si>
    <t>R10169</t>
  </si>
  <si>
    <t>Ostale usluge tek. i investicijskog održavanja</t>
  </si>
  <si>
    <t>R4493</t>
  </si>
  <si>
    <t>Ostale zakupnine i najamnine</t>
  </si>
  <si>
    <t>R4494</t>
  </si>
  <si>
    <t>Naknade ostalih troškova osobama izvan rad.odnosa</t>
  </si>
  <si>
    <t>R5933</t>
  </si>
  <si>
    <t>R6957</t>
  </si>
  <si>
    <t>R4495</t>
  </si>
  <si>
    <t>R4496</t>
  </si>
  <si>
    <t>R4497</t>
  </si>
  <si>
    <t>R6958</t>
  </si>
  <si>
    <t>Ostali poslovni građevinski objekti</t>
  </si>
  <si>
    <t>R5489</t>
  </si>
  <si>
    <t>R6959</t>
  </si>
  <si>
    <t>R6960</t>
  </si>
  <si>
    <t>R6737</t>
  </si>
  <si>
    <t>R4498</t>
  </si>
  <si>
    <t>Knjige u školskoj knjižnici</t>
  </si>
  <si>
    <t>R4499</t>
  </si>
  <si>
    <t>R4997</t>
  </si>
  <si>
    <t>TEK. POMOĆI IZ DRŽANOG PROR. TEMELJEM PRIJENOSA EU SREDSTAVA</t>
  </si>
  <si>
    <t>R7790</t>
  </si>
  <si>
    <t>R7791</t>
  </si>
  <si>
    <t>R4500</t>
  </si>
  <si>
    <t>R7995</t>
  </si>
  <si>
    <t>R4501</t>
  </si>
  <si>
    <t>R10170</t>
  </si>
  <si>
    <t>R6961</t>
  </si>
  <si>
    <t>R7994</t>
  </si>
  <si>
    <t>R4502</t>
  </si>
  <si>
    <t>R8481</t>
  </si>
  <si>
    <t>R4503</t>
  </si>
  <si>
    <t>R5932</t>
  </si>
  <si>
    <t>Premije osiguranja zaposlenika</t>
  </si>
  <si>
    <t>R6743</t>
  </si>
  <si>
    <t>R6742</t>
  </si>
  <si>
    <t>R4504</t>
  </si>
  <si>
    <t>R6739</t>
  </si>
  <si>
    <t>R6740</t>
  </si>
  <si>
    <t>R5009</t>
  </si>
  <si>
    <t xml:space="preserve">            Voditeljica računovodstva:</t>
  </si>
  <si>
    <t xml:space="preserve">              Ivana Klenkar, mag. oec.</t>
  </si>
  <si>
    <t xml:space="preserve">         Natalija Mučnjak, prof.</t>
  </si>
  <si>
    <t xml:space="preserve">                          Predsjednik Školskog odbora:</t>
  </si>
  <si>
    <t xml:space="preserve">                           Vjekoslav Jozić, mag.ing.stroj.</t>
  </si>
  <si>
    <t>Manjak prihoda - izvorna sredstva KZŽ</t>
  </si>
  <si>
    <t>Manjak prihoda - tekuće pomoći iz Državnog proračuna temeljem prijenosa EU sredstava</t>
  </si>
  <si>
    <t>Manjak prihoda - Ministarstvo</t>
  </si>
  <si>
    <t>Telefoni i ostali komunikacijski uređaji</t>
  </si>
  <si>
    <t>A102007</t>
  </si>
  <si>
    <t>Programi za nadarenu djecu</t>
  </si>
  <si>
    <t>U Oroslavju,  20. ožujka 2025.</t>
  </si>
  <si>
    <t>400-02/25-01/02</t>
  </si>
  <si>
    <t>2140-89-04-25-2</t>
  </si>
  <si>
    <t>0922 Više srednjoškolsko obrazovanje</t>
  </si>
  <si>
    <t>RKP: 16998 SREDNJA ŠKOLA OROSLAVJE</t>
  </si>
  <si>
    <t>IZVORI FINANCIRANJA UKUPNO:</t>
  </si>
  <si>
    <t>Program J01 1001</t>
  </si>
  <si>
    <t>Program J01 1003</t>
  </si>
  <si>
    <t>Preneseni višak Donacije</t>
  </si>
  <si>
    <t>Preneseni višak MZO</t>
  </si>
  <si>
    <t>Preneseni manjak MZO</t>
  </si>
  <si>
    <t>Preneseni manjak izvorna sredstva KZŽ - Opći prihodi i primici</t>
  </si>
  <si>
    <t>Preneseni višak Ministarstvo prijenos EU</t>
  </si>
  <si>
    <t>Preneseni manjak Ministarstvo prijenos EU</t>
  </si>
  <si>
    <t xml:space="preserve">IZVOR MINISTARSTVO PRIJENOS EU </t>
  </si>
  <si>
    <t>Preneseni višak Vlastiti prihodi</t>
  </si>
  <si>
    <t xml:space="preserve">IZVOR VLASTITI PRIHODI </t>
  </si>
  <si>
    <t>IZVOR DONACIJE</t>
  </si>
  <si>
    <t>IZVOR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</si>
</sst>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3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 tint="0.149998474074526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3" tint="-0.499984740745262"/>
      <name val="Calibri"/>
      <family val="2"/>
      <charset val="238"/>
      <scheme val="minor"/>
    </font>
    <font>
      <b/>
      <i/>
      <sz val="10"/>
      <color theme="3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E8E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  <fill>
      <patternFill patternType="gray0625"/>
    </fill>
    <fill>
      <patternFill patternType="gray0625"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28" fillId="13" borderId="0" applyNumberFormat="0" applyBorder="0" applyAlignment="0" applyProtection="0"/>
  </cellStyleXfs>
  <cellXfs count="61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6" fillId="4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2" fillId="0" borderId="3" xfId="1" applyFont="1" applyBorder="1" applyAlignment="1">
      <alignment horizontal="left" vertical="center" wrapText="1"/>
    </xf>
    <xf numFmtId="4" fontId="0" fillId="0" borderId="3" xfId="0" applyNumberFormat="1" applyBorder="1"/>
    <xf numFmtId="0" fontId="22" fillId="2" borderId="3" xfId="1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wrapText="1"/>
    </xf>
    <xf numFmtId="0" fontId="23" fillId="2" borderId="3" xfId="2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0" fontId="23" fillId="0" borderId="3" xfId="0" applyFont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6" fillId="2" borderId="3" xfId="2" applyFont="1" applyFill="1" applyBorder="1" applyAlignment="1">
      <alignment horizontal="left" wrapText="1"/>
    </xf>
    <xf numFmtId="0" fontId="11" fillId="6" borderId="3" xfId="0" applyFont="1" applyFill="1" applyBorder="1" applyAlignment="1">
      <alignment wrapText="1"/>
    </xf>
    <xf numFmtId="4" fontId="3" fillId="2" borderId="4" xfId="0" applyNumberFormat="1" applyFont="1" applyFill="1" applyBorder="1" applyAlignment="1">
      <alignment horizontal="right"/>
    </xf>
    <xf numFmtId="3" fontId="0" fillId="0" borderId="3" xfId="0" applyNumberFormat="1" applyBorder="1"/>
    <xf numFmtId="49" fontId="10" fillId="2" borderId="3" xfId="0" quotePrefix="1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0" borderId="3" xfId="3" applyFont="1" applyBorder="1" applyAlignment="1">
      <alignment horizontal="left" vertical="center" wrapText="1"/>
    </xf>
    <xf numFmtId="1" fontId="24" fillId="0" borderId="8" xfId="0" applyNumberFormat="1" applyFont="1" applyBorder="1" applyAlignment="1">
      <alignment horizontal="center"/>
    </xf>
    <xf numFmtId="4" fontId="9" fillId="2" borderId="3" xfId="0" applyNumberFormat="1" applyFont="1" applyFill="1" applyBorder="1" applyAlignment="1">
      <alignment horizontal="right"/>
    </xf>
    <xf numFmtId="0" fontId="24" fillId="0" borderId="8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4" fontId="25" fillId="0" borderId="3" xfId="0" applyNumberFormat="1" applyFont="1" applyBorder="1"/>
    <xf numFmtId="0" fontId="24" fillId="0" borderId="3" xfId="0" applyFont="1" applyBorder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20" fillId="0" borderId="3" xfId="0" applyNumberFormat="1" applyFont="1" applyBorder="1"/>
    <xf numFmtId="0" fontId="16" fillId="3" borderId="3" xfId="0" quotePrefix="1" applyFont="1" applyFill="1" applyBorder="1" applyAlignment="1">
      <alignment horizontal="left" vertical="center"/>
    </xf>
    <xf numFmtId="4" fontId="6" fillId="0" borderId="3" xfId="0" applyNumberFormat="1" applyFont="1" applyBorder="1" applyAlignment="1">
      <alignment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6" fillId="4" borderId="3" xfId="0" quotePrefix="1" applyFont="1" applyFill="1" applyBorder="1" applyAlignment="1">
      <alignment horizontal="left" vertical="center"/>
    </xf>
    <xf numFmtId="4" fontId="6" fillId="2" borderId="3" xfId="0" applyNumberFormat="1" applyFont="1" applyFill="1" applyBorder="1"/>
    <xf numFmtId="0" fontId="11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6" fillId="8" borderId="3" xfId="0" quotePrefix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26" fillId="8" borderId="3" xfId="3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6" fillId="9" borderId="3" xfId="0" quotePrefix="1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6" fillId="10" borderId="3" xfId="0" quotePrefix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6" fillId="11" borderId="3" xfId="0" quotePrefix="1" applyFont="1" applyFill="1" applyBorder="1" applyAlignment="1">
      <alignment horizontal="left" vertical="center"/>
    </xf>
    <xf numFmtId="0" fontId="11" fillId="11" borderId="3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6" fillId="12" borderId="3" xfId="0" quotePrefix="1" applyFont="1" applyFill="1" applyBorder="1" applyAlignment="1">
      <alignment horizontal="left" vertical="center"/>
    </xf>
    <xf numFmtId="0" fontId="11" fillId="12" borderId="3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0" fillId="12" borderId="3" xfId="0" applyFont="1" applyFill="1" applyBorder="1" applyAlignment="1">
      <alignment horizontal="left" vertical="center" wrapText="1"/>
    </xf>
    <xf numFmtId="4" fontId="0" fillId="0" borderId="4" xfId="0" applyNumberFormat="1" applyBorder="1"/>
    <xf numFmtId="0" fontId="16" fillId="4" borderId="3" xfId="0" quotePrefix="1" applyFont="1" applyFill="1" applyBorder="1" applyAlignment="1">
      <alignment horizontal="right" vertical="center"/>
    </xf>
    <xf numFmtId="0" fontId="16" fillId="3" borderId="3" xfId="0" quotePrefix="1" applyFont="1" applyFill="1" applyBorder="1" applyAlignment="1">
      <alignment horizontal="right" vertical="center"/>
    </xf>
    <xf numFmtId="0" fontId="16" fillId="8" borderId="3" xfId="0" quotePrefix="1" applyFont="1" applyFill="1" applyBorder="1" applyAlignment="1">
      <alignment horizontal="right" vertical="center"/>
    </xf>
    <xf numFmtId="0" fontId="16" fillId="9" borderId="3" xfId="0" quotePrefix="1" applyFont="1" applyFill="1" applyBorder="1" applyAlignment="1">
      <alignment horizontal="right" vertical="center"/>
    </xf>
    <xf numFmtId="0" fontId="16" fillId="10" borderId="3" xfId="0" quotePrefix="1" applyFont="1" applyFill="1" applyBorder="1" applyAlignment="1">
      <alignment horizontal="right" vertical="center"/>
    </xf>
    <xf numFmtId="0" fontId="16" fillId="11" borderId="3" xfId="0" quotePrefix="1" applyFont="1" applyFill="1" applyBorder="1" applyAlignment="1">
      <alignment horizontal="right" vertical="center"/>
    </xf>
    <xf numFmtId="0" fontId="16" fillId="12" borderId="3" xfId="0" quotePrefix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vertical="center" wrapText="1"/>
    </xf>
    <xf numFmtId="4" fontId="11" fillId="7" borderId="3" xfId="0" applyNumberFormat="1" applyFont="1" applyFill="1" applyBorder="1" applyAlignment="1">
      <alignment horizontal="right"/>
    </xf>
    <xf numFmtId="4" fontId="1" fillId="7" borderId="3" xfId="0" applyNumberFormat="1" applyFont="1" applyFill="1" applyBorder="1"/>
    <xf numFmtId="3" fontId="0" fillId="7" borderId="3" xfId="0" applyNumberFormat="1" applyFill="1" applyBorder="1"/>
    <xf numFmtId="0" fontId="24" fillId="7" borderId="8" xfId="0" applyFont="1" applyFill="1" applyBorder="1" applyAlignment="1">
      <alignment horizontal="center"/>
    </xf>
    <xf numFmtId="0" fontId="22" fillId="7" borderId="3" xfId="3" applyFont="1" applyFill="1" applyBorder="1" applyAlignment="1">
      <alignment horizontal="left" vertical="center" wrapText="1"/>
    </xf>
    <xf numFmtId="4" fontId="9" fillId="7" borderId="3" xfId="0" applyNumberFormat="1" applyFont="1" applyFill="1" applyBorder="1" applyAlignment="1">
      <alignment horizontal="right"/>
    </xf>
    <xf numFmtId="4" fontId="9" fillId="7" borderId="4" xfId="0" applyNumberFormat="1" applyFont="1" applyFill="1" applyBorder="1" applyAlignment="1">
      <alignment horizontal="right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right" vertical="center"/>
    </xf>
    <xf numFmtId="4" fontId="23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center"/>
    </xf>
    <xf numFmtId="0" fontId="6" fillId="3" borderId="3" xfId="0" quotePrefix="1" applyFont="1" applyFill="1" applyBorder="1" applyAlignment="1">
      <alignment horizontal="center" vertical="center" wrapText="1"/>
    </xf>
    <xf numFmtId="0" fontId="22" fillId="2" borderId="3" xfId="0" quotePrefix="1" applyFont="1" applyFill="1" applyBorder="1" applyAlignment="1">
      <alignment horizontal="center" vertical="center"/>
    </xf>
    <xf numFmtId="4" fontId="27" fillId="7" borderId="3" xfId="0" applyNumberFormat="1" applyFont="1" applyFill="1" applyBorder="1"/>
    <xf numFmtId="4" fontId="29" fillId="0" borderId="0" xfId="0" applyNumberFormat="1" applyFont="1"/>
    <xf numFmtId="0" fontId="1" fillId="0" borderId="0" xfId="0" applyFont="1" applyAlignment="1">
      <alignment horizontal="center"/>
    </xf>
    <xf numFmtId="4" fontId="30" fillId="0" borderId="0" xfId="0" applyNumberFormat="1" applyFont="1"/>
    <xf numFmtId="4" fontId="0" fillId="0" borderId="0" xfId="0" applyNumberFormat="1"/>
    <xf numFmtId="4" fontId="32" fillId="0" borderId="0" xfId="0" applyNumberFormat="1" applyFont="1"/>
    <xf numFmtId="0" fontId="29" fillId="0" borderId="11" xfId="0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0" fontId="1" fillId="10" borderId="15" xfId="0" applyFont="1" applyFill="1" applyBorder="1"/>
    <xf numFmtId="0" fontId="0" fillId="10" borderId="15" xfId="0" applyFill="1" applyBorder="1" applyAlignment="1">
      <alignment horizontal="center"/>
    </xf>
    <xf numFmtId="0" fontId="15" fillId="2" borderId="16" xfId="0" applyFont="1" applyFill="1" applyBorder="1" applyAlignment="1">
      <alignment vertical="center" wrapText="1"/>
    </xf>
    <xf numFmtId="4" fontId="33" fillId="0" borderId="16" xfId="0" applyNumberFormat="1" applyFont="1" applyBorder="1" applyAlignment="1">
      <alignment horizontal="center"/>
    </xf>
    <xf numFmtId="4" fontId="0" fillId="10" borderId="16" xfId="0" applyNumberFormat="1" applyFill="1" applyBorder="1"/>
    <xf numFmtId="4" fontId="0" fillId="10" borderId="17" xfId="0" applyNumberFormat="1" applyFill="1" applyBorder="1"/>
    <xf numFmtId="0" fontId="0" fillId="12" borderId="0" xfId="0" applyFill="1"/>
    <xf numFmtId="0" fontId="0" fillId="10" borderId="0" xfId="0" applyFill="1" applyAlignment="1">
      <alignment horizontal="left"/>
    </xf>
    <xf numFmtId="0" fontId="0" fillId="10" borderId="21" xfId="0" applyFill="1" applyBorder="1" applyAlignment="1">
      <alignment horizontal="left" vertical="center"/>
    </xf>
    <xf numFmtId="0" fontId="0" fillId="10" borderId="22" xfId="0" applyFill="1" applyBorder="1" applyAlignment="1">
      <alignment horizontal="left" vertical="center"/>
    </xf>
    <xf numFmtId="0" fontId="13" fillId="5" borderId="25" xfId="0" applyFont="1" applyFill="1" applyBorder="1" applyAlignment="1">
      <alignment horizontal="left" vertical="center"/>
    </xf>
    <xf numFmtId="0" fontId="13" fillId="5" borderId="26" xfId="0" applyFont="1" applyFill="1" applyBorder="1" applyAlignment="1">
      <alignment horizontal="left" vertical="center" shrinkToFit="1"/>
    </xf>
    <xf numFmtId="0" fontId="13" fillId="5" borderId="27" xfId="0" applyFont="1" applyFill="1" applyBorder="1" applyAlignment="1">
      <alignment horizontal="center" shrinkToFit="1"/>
    </xf>
    <xf numFmtId="4" fontId="33" fillId="15" borderId="13" xfId="0" applyNumberFormat="1" applyFont="1" applyFill="1" applyBorder="1" applyAlignment="1">
      <alignment horizontal="center" shrinkToFit="1"/>
    </xf>
    <xf numFmtId="4" fontId="27" fillId="13" borderId="26" xfId="4" applyNumberFormat="1" applyFont="1" applyBorder="1"/>
    <xf numFmtId="0" fontId="1" fillId="0" borderId="28" xfId="0" applyFont="1" applyBorder="1" applyAlignment="1">
      <alignment vertical="center"/>
    </xf>
    <xf numFmtId="0" fontId="13" fillId="0" borderId="26" xfId="0" applyFont="1" applyBorder="1" applyAlignment="1">
      <alignment vertical="center" wrapText="1"/>
    </xf>
    <xf numFmtId="0" fontId="13" fillId="0" borderId="25" xfId="0" applyFont="1" applyBorder="1" applyAlignment="1">
      <alignment wrapText="1"/>
    </xf>
    <xf numFmtId="4" fontId="35" fillId="0" borderId="25" xfId="0" applyNumberFormat="1" applyFont="1" applyBorder="1" applyAlignment="1">
      <alignment horizontal="center"/>
    </xf>
    <xf numFmtId="4" fontId="0" fillId="0" borderId="26" xfId="0" applyNumberFormat="1" applyBorder="1"/>
    <xf numFmtId="0" fontId="1" fillId="0" borderId="26" xfId="0" applyFont="1" applyBorder="1" applyAlignment="1">
      <alignment vertical="center"/>
    </xf>
    <xf numFmtId="0" fontId="13" fillId="0" borderId="25" xfId="0" applyFont="1" applyBorder="1" applyAlignment="1">
      <alignment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5" xfId="0" applyFont="1" applyFill="1" applyBorder="1" applyAlignment="1">
      <alignment horizontal="center" vertical="center" wrapText="1"/>
    </xf>
    <xf numFmtId="4" fontId="36" fillId="5" borderId="25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3" fillId="0" borderId="26" xfId="0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4" fontId="20" fillId="0" borderId="26" xfId="0" applyNumberFormat="1" applyFont="1" applyBorder="1"/>
    <xf numFmtId="0" fontId="13" fillId="5" borderId="2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4" fontId="36" fillId="0" borderId="25" xfId="0" applyNumberFormat="1" applyFont="1" applyBorder="1" applyAlignment="1">
      <alignment horizontal="center"/>
    </xf>
    <xf numFmtId="4" fontId="1" fillId="0" borderId="26" xfId="0" applyNumberFormat="1" applyFont="1" applyBorder="1"/>
    <xf numFmtId="0" fontId="1" fillId="0" borderId="14" xfId="0" applyFont="1" applyBorder="1" applyAlignment="1">
      <alignment vertical="center"/>
    </xf>
    <xf numFmtId="0" fontId="31" fillId="0" borderId="26" xfId="0" applyFont="1" applyBorder="1" applyAlignment="1">
      <alignment wrapText="1"/>
    </xf>
    <xf numFmtId="4" fontId="25" fillId="0" borderId="25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1" fillId="0" borderId="29" xfId="0" applyFont="1" applyBorder="1" applyAlignment="1">
      <alignment wrapText="1"/>
    </xf>
    <xf numFmtId="4" fontId="35" fillId="0" borderId="2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3" fillId="2" borderId="26" xfId="0" applyFont="1" applyFill="1" applyBorder="1" applyAlignment="1">
      <alignment vertical="center" wrapText="1"/>
    </xf>
    <xf numFmtId="4" fontId="36" fillId="2" borderId="26" xfId="0" applyNumberFormat="1" applyFont="1" applyFill="1" applyBorder="1" applyAlignment="1">
      <alignment horizontal="center"/>
    </xf>
    <xf numFmtId="0" fontId="37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4" fontId="36" fillId="2" borderId="0" xfId="0" applyNumberFormat="1" applyFont="1" applyFill="1" applyAlignment="1">
      <alignment horizontal="center"/>
    </xf>
    <xf numFmtId="4" fontId="0" fillId="0" borderId="14" xfId="0" applyNumberFormat="1" applyBorder="1"/>
    <xf numFmtId="4" fontId="0" fillId="0" borderId="10" xfId="0" applyNumberFormat="1" applyBorder="1"/>
    <xf numFmtId="0" fontId="13" fillId="2" borderId="3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4" fontId="37" fillId="0" borderId="16" xfId="0" applyNumberFormat="1" applyFont="1" applyBorder="1" applyAlignment="1">
      <alignment horizontal="center"/>
    </xf>
    <xf numFmtId="4" fontId="0" fillId="0" borderId="16" xfId="0" applyNumberFormat="1" applyBorder="1"/>
    <xf numFmtId="4" fontId="0" fillId="0" borderId="17" xfId="0" applyNumberFormat="1" applyBorder="1"/>
    <xf numFmtId="4" fontId="38" fillId="0" borderId="21" xfId="0" applyNumberFormat="1" applyFont="1" applyBorder="1" applyAlignment="1">
      <alignment horizontal="center"/>
    </xf>
    <xf numFmtId="4" fontId="0" fillId="0" borderId="13" xfId="0" applyNumberFormat="1" applyBorder="1"/>
    <xf numFmtId="0" fontId="0" fillId="10" borderId="0" xfId="0" applyFill="1"/>
    <xf numFmtId="4" fontId="38" fillId="0" borderId="25" xfId="0" applyNumberFormat="1" applyFont="1" applyBorder="1" applyAlignment="1">
      <alignment horizontal="center"/>
    </xf>
    <xf numFmtId="4" fontId="25" fillId="0" borderId="26" xfId="0" applyNumberFormat="1" applyFont="1" applyBorder="1"/>
    <xf numFmtId="0" fontId="13" fillId="16" borderId="25" xfId="0" applyFont="1" applyFill="1" applyBorder="1"/>
    <xf numFmtId="0" fontId="1" fillId="17" borderId="26" xfId="0" applyFont="1" applyFill="1" applyBorder="1" applyAlignment="1">
      <alignment horizontal="left"/>
    </xf>
    <xf numFmtId="4" fontId="36" fillId="17" borderId="26" xfId="0" applyNumberFormat="1" applyFont="1" applyFill="1" applyBorder="1" applyAlignment="1">
      <alignment horizontal="center"/>
    </xf>
    <xf numFmtId="4" fontId="0" fillId="14" borderId="26" xfId="0" applyNumberFormat="1" applyFill="1" applyBorder="1"/>
    <xf numFmtId="0" fontId="31" fillId="2" borderId="26" xfId="0" applyFont="1" applyFill="1" applyBorder="1" applyAlignment="1">
      <alignment horizontal="left" wrapText="1"/>
    </xf>
    <xf numFmtId="0" fontId="0" fillId="2" borderId="13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2" borderId="26" xfId="0" applyFill="1" applyBorder="1" applyAlignment="1">
      <alignment horizontal="center" vertical="center" wrapText="1"/>
    </xf>
    <xf numFmtId="4" fontId="0" fillId="0" borderId="32" xfId="0" applyNumberForma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31" fillId="2" borderId="14" xfId="0" applyFont="1" applyFill="1" applyBorder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1" fillId="17" borderId="26" xfId="0" applyFont="1" applyFill="1" applyBorder="1" applyAlignment="1">
      <alignment horizontal="left" wrapText="1"/>
    </xf>
    <xf numFmtId="0" fontId="1" fillId="0" borderId="28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4" fontId="0" fillId="0" borderId="9" xfId="0" applyNumberFormat="1" applyBorder="1" applyAlignment="1">
      <alignment horizontal="center"/>
    </xf>
    <xf numFmtId="0" fontId="31" fillId="0" borderId="26" xfId="0" applyFont="1" applyBorder="1" applyAlignment="1">
      <alignment vertical="center"/>
    </xf>
    <xf numFmtId="0" fontId="31" fillId="0" borderId="26" xfId="0" applyFont="1" applyBorder="1" applyAlignment="1">
      <alignment horizontal="center" vertical="center"/>
    </xf>
    <xf numFmtId="4" fontId="0" fillId="0" borderId="25" xfId="0" applyNumberFormat="1" applyBorder="1" applyAlignment="1">
      <alignment horizontal="center"/>
    </xf>
    <xf numFmtId="0" fontId="31" fillId="0" borderId="14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/>
    </xf>
    <xf numFmtId="0" fontId="13" fillId="16" borderId="25" xfId="0" applyFont="1" applyFill="1" applyBorder="1" applyAlignment="1">
      <alignment vertical="center"/>
    </xf>
    <xf numFmtId="0" fontId="13" fillId="14" borderId="26" xfId="0" applyFont="1" applyFill="1" applyBorder="1" applyAlignment="1">
      <alignment vertical="center" wrapText="1"/>
    </xf>
    <xf numFmtId="0" fontId="31" fillId="2" borderId="10" xfId="0" applyFont="1" applyFill="1" applyBorder="1" applyAlignment="1">
      <alignment vertical="center" wrapText="1"/>
    </xf>
    <xf numFmtId="4" fontId="0" fillId="0" borderId="26" xfId="0" applyNumberForma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1" fillId="2" borderId="33" xfId="0" applyFont="1" applyFill="1" applyBorder="1" applyAlignment="1">
      <alignment vertical="center" wrapText="1"/>
    </xf>
    <xf numFmtId="4" fontId="37" fillId="0" borderId="32" xfId="0" applyNumberFormat="1" applyFont="1" applyBorder="1" applyAlignment="1">
      <alignment horizontal="center"/>
    </xf>
    <xf numFmtId="0" fontId="13" fillId="16" borderId="26" xfId="0" applyFont="1" applyFill="1" applyBorder="1" applyAlignment="1">
      <alignment vertical="center"/>
    </xf>
    <xf numFmtId="4" fontId="36" fillId="14" borderId="26" xfId="0" applyNumberFormat="1" applyFont="1" applyFill="1" applyBorder="1" applyAlignment="1">
      <alignment horizontal="center"/>
    </xf>
    <xf numFmtId="0" fontId="31" fillId="0" borderId="25" xfId="0" applyFon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vertical="center"/>
    </xf>
    <xf numFmtId="4" fontId="0" fillId="0" borderId="32" xfId="0" applyNumberFormat="1" applyBorder="1" applyAlignment="1">
      <alignment horizontal="center" vertical="center"/>
    </xf>
    <xf numFmtId="0" fontId="1" fillId="17" borderId="26" xfId="0" applyFont="1" applyFill="1" applyBorder="1" applyAlignment="1">
      <alignment horizontal="left" vertical="center"/>
    </xf>
    <xf numFmtId="4" fontId="36" fillId="14" borderId="3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3" fillId="16" borderId="26" xfId="0" applyFont="1" applyFill="1" applyBorder="1" applyAlignment="1">
      <alignment horizontal="right" vertical="center"/>
    </xf>
    <xf numFmtId="4" fontId="36" fillId="14" borderId="26" xfId="0" applyNumberFormat="1" applyFont="1" applyFill="1" applyBorder="1" applyAlignment="1">
      <alignment horizontal="center" vertical="center"/>
    </xf>
    <xf numFmtId="0" fontId="31" fillId="0" borderId="25" xfId="0" applyFont="1" applyBorder="1" applyAlignment="1">
      <alignment wrapText="1"/>
    </xf>
    <xf numFmtId="0" fontId="31" fillId="2" borderId="12" xfId="0" applyFont="1" applyFill="1" applyBorder="1" applyAlignment="1">
      <alignment wrapText="1"/>
    </xf>
    <xf numFmtId="4" fontId="0" fillId="0" borderId="12" xfId="0" applyNumberForma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4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1" fillId="0" borderId="0" xfId="0" applyFont="1" applyAlignment="1">
      <alignment wrapText="1"/>
    </xf>
    <xf numFmtId="0" fontId="31" fillId="0" borderId="0" xfId="0" applyFont="1"/>
    <xf numFmtId="0" fontId="29" fillId="0" borderId="27" xfId="0" applyFont="1" applyBorder="1" applyAlignment="1">
      <alignment horizontal="center"/>
    </xf>
    <xf numFmtId="0" fontId="0" fillId="0" borderId="33" xfId="0" applyBorder="1"/>
    <xf numFmtId="0" fontId="0" fillId="3" borderId="33" xfId="0" applyFill="1" applyBorder="1"/>
    <xf numFmtId="4" fontId="36" fillId="0" borderId="33" xfId="0" applyNumberFormat="1" applyFont="1" applyBorder="1" applyAlignment="1">
      <alignment horizontal="center"/>
    </xf>
    <xf numFmtId="0" fontId="0" fillId="10" borderId="34" xfId="0" applyFill="1" applyBorder="1" applyAlignment="1">
      <alignment horizontal="left"/>
    </xf>
    <xf numFmtId="4" fontId="0" fillId="10" borderId="35" xfId="0" applyNumberFormat="1" applyFill="1" applyBorder="1"/>
    <xf numFmtId="4" fontId="0" fillId="10" borderId="36" xfId="0" applyNumberFormat="1" applyFill="1" applyBorder="1"/>
    <xf numFmtId="0" fontId="0" fillId="10" borderId="32" xfId="0" applyFill="1" applyBorder="1" applyAlignment="1">
      <alignment horizontal="left"/>
    </xf>
    <xf numFmtId="4" fontId="0" fillId="10" borderId="26" xfId="0" applyNumberFormat="1" applyFill="1" applyBorder="1"/>
    <xf numFmtId="4" fontId="0" fillId="10" borderId="37" xfId="0" applyNumberFormat="1" applyFill="1" applyBorder="1"/>
    <xf numFmtId="0" fontId="0" fillId="10" borderId="5" xfId="0" applyFill="1" applyBorder="1" applyAlignment="1">
      <alignment horizontal="left"/>
    </xf>
    <xf numFmtId="4" fontId="0" fillId="10" borderId="33" xfId="0" applyNumberFormat="1" applyFill="1" applyBorder="1"/>
    <xf numFmtId="4" fontId="0" fillId="10" borderId="38" xfId="0" applyNumberFormat="1" applyFill="1" applyBorder="1"/>
    <xf numFmtId="0" fontId="0" fillId="2" borderId="16" xfId="0" applyFill="1" applyBorder="1"/>
    <xf numFmtId="4" fontId="42" fillId="18" borderId="16" xfId="0" applyNumberFormat="1" applyFont="1" applyFill="1" applyBorder="1" applyAlignment="1">
      <alignment horizontal="center" vertical="center"/>
    </xf>
    <xf numFmtId="0" fontId="31" fillId="16" borderId="13" xfId="0" applyFont="1" applyFill="1" applyBorder="1"/>
    <xf numFmtId="0" fontId="1" fillId="14" borderId="13" xfId="0" applyFont="1" applyFill="1" applyBorder="1"/>
    <xf numFmtId="4" fontId="36" fillId="14" borderId="13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4" fontId="0" fillId="0" borderId="25" xfId="0" applyNumberFormat="1" applyBorder="1" applyAlignment="1">
      <alignment horizontal="center" wrapText="1"/>
    </xf>
    <xf numFmtId="0" fontId="31" fillId="0" borderId="14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4" fontId="0" fillId="19" borderId="26" xfId="0" applyNumberFormat="1" applyFill="1" applyBorder="1"/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31" fillId="0" borderId="32" xfId="0" applyFont="1" applyBorder="1" applyAlignment="1">
      <alignment horizontal="left" vertical="center" wrapText="1"/>
    </xf>
    <xf numFmtId="4" fontId="25" fillId="0" borderId="12" xfId="0" applyNumberFormat="1" applyFont="1" applyBorder="1" applyAlignment="1">
      <alignment horizontal="center"/>
    </xf>
    <xf numFmtId="4" fontId="36" fillId="14" borderId="12" xfId="0" applyNumberFormat="1" applyFont="1" applyFill="1" applyBorder="1" applyAlignment="1">
      <alignment horizontal="center"/>
    </xf>
    <xf numFmtId="0" fontId="0" fillId="0" borderId="25" xfId="0" applyBorder="1"/>
    <xf numFmtId="0" fontId="31" fillId="0" borderId="26" xfId="0" applyFont="1" applyBorder="1"/>
    <xf numFmtId="0" fontId="31" fillId="0" borderId="14" xfId="0" applyFont="1" applyBorder="1" applyAlignment="1">
      <alignment horizontal="center"/>
    </xf>
    <xf numFmtId="0" fontId="0" fillId="0" borderId="9" xfId="0" applyBorder="1"/>
    <xf numFmtId="0" fontId="13" fillId="14" borderId="10" xfId="0" applyFont="1" applyFill="1" applyBorder="1"/>
    <xf numFmtId="0" fontId="31" fillId="14" borderId="14" xfId="0" applyFont="1" applyFill="1" applyBorder="1"/>
    <xf numFmtId="4" fontId="1" fillId="0" borderId="9" xfId="0" applyNumberFormat="1" applyFont="1" applyBorder="1" applyAlignment="1">
      <alignment horizontal="center"/>
    </xf>
    <xf numFmtId="0" fontId="0" fillId="0" borderId="26" xfId="0" applyBorder="1"/>
    <xf numFmtId="0" fontId="13" fillId="14" borderId="26" xfId="0" applyFont="1" applyFill="1" applyBorder="1"/>
    <xf numFmtId="0" fontId="31" fillId="14" borderId="26" xfId="0" applyFont="1" applyFill="1" applyBorder="1"/>
    <xf numFmtId="4" fontId="1" fillId="0" borderId="25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0" fontId="31" fillId="0" borderId="30" xfId="0" applyFont="1" applyBorder="1"/>
    <xf numFmtId="4" fontId="25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31" fillId="0" borderId="10" xfId="0" applyFont="1" applyBorder="1" applyAlignment="1">
      <alignment wrapText="1"/>
    </xf>
    <xf numFmtId="0" fontId="31" fillId="0" borderId="40" xfId="0" applyFont="1" applyBorder="1"/>
    <xf numFmtId="4" fontId="25" fillId="0" borderId="9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4" fontId="25" fillId="0" borderId="25" xfId="0" applyNumberFormat="1" applyFont="1" applyBorder="1" applyAlignment="1">
      <alignment horizontal="center" wrapText="1"/>
    </xf>
    <xf numFmtId="4" fontId="25" fillId="0" borderId="28" xfId="0" applyNumberFormat="1" applyFont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4" fontId="1" fillId="19" borderId="26" xfId="0" applyNumberFormat="1" applyFont="1" applyFill="1" applyBorder="1"/>
    <xf numFmtId="0" fontId="31" fillId="0" borderId="41" xfId="0" applyFont="1" applyBorder="1"/>
    <xf numFmtId="0" fontId="31" fillId="0" borderId="25" xfId="0" applyFont="1" applyBorder="1"/>
    <xf numFmtId="4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4" fontId="37" fillId="2" borderId="31" xfId="0" applyNumberFormat="1" applyFont="1" applyFill="1" applyBorder="1" applyAlignment="1">
      <alignment horizontal="center"/>
    </xf>
    <xf numFmtId="0" fontId="0" fillId="10" borderId="25" xfId="0" applyFill="1" applyBorder="1" applyAlignment="1">
      <alignment horizontal="left" vertical="center" wrapText="1"/>
    </xf>
    <xf numFmtId="0" fontId="0" fillId="10" borderId="32" xfId="0" applyFill="1" applyBorder="1" applyAlignment="1">
      <alignment horizontal="left" vertical="center" wrapText="1"/>
    </xf>
    <xf numFmtId="0" fontId="0" fillId="10" borderId="27" xfId="0" applyFill="1" applyBorder="1" applyAlignment="1">
      <alignment horizontal="left" vertical="center" wrapText="1"/>
    </xf>
    <xf numFmtId="0" fontId="1" fillId="14" borderId="13" xfId="0" applyFont="1" applyFill="1" applyBorder="1" applyAlignment="1">
      <alignment vertical="center"/>
    </xf>
    <xf numFmtId="0" fontId="1" fillId="14" borderId="12" xfId="0" applyFont="1" applyFill="1" applyBorder="1"/>
    <xf numFmtId="4" fontId="0" fillId="14" borderId="13" xfId="0" applyNumberFormat="1" applyFill="1" applyBorder="1"/>
    <xf numFmtId="0" fontId="31" fillId="0" borderId="14" xfId="0" applyFont="1" applyBorder="1"/>
    <xf numFmtId="0" fontId="31" fillId="2" borderId="25" xfId="0" applyFont="1" applyFill="1" applyBorder="1"/>
    <xf numFmtId="0" fontId="31" fillId="0" borderId="28" xfId="0" applyFont="1" applyBorder="1"/>
    <xf numFmtId="0" fontId="1" fillId="14" borderId="26" xfId="0" applyFont="1" applyFill="1" applyBorder="1" applyAlignment="1">
      <alignment vertical="center"/>
    </xf>
    <xf numFmtId="0" fontId="1" fillId="14" borderId="25" xfId="0" applyFont="1" applyFill="1" applyBorder="1"/>
    <xf numFmtId="4" fontId="36" fillId="14" borderId="25" xfId="0" applyNumberFormat="1" applyFont="1" applyFill="1" applyBorder="1" applyAlignment="1">
      <alignment horizontal="center"/>
    </xf>
    <xf numFmtId="0" fontId="31" fillId="20" borderId="9" xfId="0" applyFont="1" applyFill="1" applyBorder="1" applyAlignment="1">
      <alignment vertical="center"/>
    </xf>
    <xf numFmtId="0" fontId="20" fillId="0" borderId="0" xfId="0" applyFont="1"/>
    <xf numFmtId="0" fontId="31" fillId="0" borderId="9" xfId="0" applyFont="1" applyBorder="1" applyAlignment="1">
      <alignment vertical="center"/>
    </xf>
    <xf numFmtId="0" fontId="31" fillId="2" borderId="28" xfId="0" applyFont="1" applyFill="1" applyBorder="1"/>
    <xf numFmtId="0" fontId="31" fillId="2" borderId="10" xfId="0" applyFont="1" applyFill="1" applyBorder="1" applyAlignment="1">
      <alignment vertical="center"/>
    </xf>
    <xf numFmtId="4" fontId="0" fillId="0" borderId="28" xfId="0" applyNumberFormat="1" applyBorder="1" applyAlignment="1">
      <alignment horizontal="center"/>
    </xf>
    <xf numFmtId="0" fontId="31" fillId="2" borderId="13" xfId="0" applyFont="1" applyFill="1" applyBorder="1" applyAlignment="1">
      <alignment vertical="center"/>
    </xf>
    <xf numFmtId="4" fontId="0" fillId="0" borderId="12" xfId="0" applyNumberFormat="1" applyBorder="1" applyAlignment="1">
      <alignment horizontal="center"/>
    </xf>
    <xf numFmtId="0" fontId="31" fillId="0" borderId="12" xfId="0" applyFont="1" applyBorder="1" applyAlignment="1">
      <alignment vertical="center"/>
    </xf>
    <xf numFmtId="0" fontId="31" fillId="2" borderId="12" xfId="0" applyFont="1" applyFill="1" applyBorder="1" applyAlignment="1">
      <alignment vertical="center"/>
    </xf>
    <xf numFmtId="0" fontId="31" fillId="0" borderId="13" xfId="0" applyFont="1" applyBorder="1"/>
    <xf numFmtId="0" fontId="31" fillId="0" borderId="12" xfId="0" applyFont="1" applyBorder="1"/>
    <xf numFmtId="0" fontId="13" fillId="16" borderId="25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wrapText="1"/>
    </xf>
    <xf numFmtId="0" fontId="13" fillId="14" borderId="25" xfId="0" applyFont="1" applyFill="1" applyBorder="1" applyAlignment="1">
      <alignment wrapText="1"/>
    </xf>
    <xf numFmtId="4" fontId="36" fillId="14" borderId="25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0" fillId="0" borderId="25" xfId="0" applyBorder="1" applyAlignment="1">
      <alignment wrapText="1"/>
    </xf>
    <xf numFmtId="0" fontId="31" fillId="0" borderId="25" xfId="0" applyFont="1" applyBorder="1" applyAlignment="1">
      <alignment vertical="center"/>
    </xf>
    <xf numFmtId="0" fontId="31" fillId="0" borderId="13" xfId="0" applyFont="1" applyBorder="1" applyAlignment="1">
      <alignment vertical="center" wrapText="1"/>
    </xf>
    <xf numFmtId="0" fontId="31" fillId="0" borderId="12" xfId="0" applyFont="1" applyBorder="1" applyAlignment="1">
      <alignment wrapText="1"/>
    </xf>
    <xf numFmtId="0" fontId="31" fillId="0" borderId="13" xfId="0" applyFont="1" applyBorder="1" applyAlignment="1">
      <alignment vertical="center"/>
    </xf>
    <xf numFmtId="0" fontId="13" fillId="14" borderId="25" xfId="0" applyFont="1" applyFill="1" applyBorder="1"/>
    <xf numFmtId="0" fontId="31" fillId="0" borderId="32" xfId="0" applyFont="1" applyBorder="1"/>
    <xf numFmtId="0" fontId="31" fillId="2" borderId="32" xfId="0" applyFont="1" applyFill="1" applyBorder="1"/>
    <xf numFmtId="0" fontId="13" fillId="14" borderId="32" xfId="0" applyFont="1" applyFill="1" applyBorder="1" applyAlignment="1">
      <alignment vertical="center"/>
    </xf>
    <xf numFmtId="0" fontId="13" fillId="14" borderId="32" xfId="0" applyFont="1" applyFill="1" applyBorder="1"/>
    <xf numFmtId="0" fontId="31" fillId="0" borderId="28" xfId="0" applyFont="1" applyBorder="1" applyAlignment="1">
      <alignment wrapText="1"/>
    </xf>
    <xf numFmtId="4" fontId="0" fillId="0" borderId="28" xfId="0" applyNumberFormat="1" applyBorder="1" applyAlignment="1">
      <alignment horizontal="center" wrapText="1"/>
    </xf>
    <xf numFmtId="0" fontId="31" fillId="2" borderId="25" xfId="0" applyFont="1" applyFill="1" applyBorder="1" applyAlignment="1">
      <alignment vertical="center"/>
    </xf>
    <xf numFmtId="0" fontId="31" fillId="2" borderId="28" xfId="0" applyFont="1" applyFill="1" applyBorder="1" applyAlignment="1">
      <alignment wrapText="1"/>
    </xf>
    <xf numFmtId="0" fontId="31" fillId="20" borderId="25" xfId="0" applyFont="1" applyFill="1" applyBorder="1"/>
    <xf numFmtId="0" fontId="31" fillId="2" borderId="12" xfId="0" applyFont="1" applyFill="1" applyBorder="1" applyAlignment="1">
      <alignment vertical="center" wrapText="1"/>
    </xf>
    <xf numFmtId="4" fontId="0" fillId="0" borderId="12" xfId="0" applyNumberFormat="1" applyBorder="1" applyAlignment="1">
      <alignment horizontal="center" wrapText="1"/>
    </xf>
    <xf numFmtId="0" fontId="31" fillId="2" borderId="27" xfId="0" applyFont="1" applyFill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13" fillId="14" borderId="25" xfId="0" applyFont="1" applyFill="1" applyBorder="1" applyAlignment="1">
      <alignment vertical="center" wrapText="1"/>
    </xf>
    <xf numFmtId="0" fontId="31" fillId="0" borderId="9" xfId="0" applyFont="1" applyBorder="1"/>
    <xf numFmtId="0" fontId="31" fillId="2" borderId="25" xfId="0" applyFont="1" applyFill="1" applyBorder="1" applyAlignment="1">
      <alignment wrapText="1"/>
    </xf>
    <xf numFmtId="0" fontId="31" fillId="2" borderId="26" xfId="0" applyFont="1" applyFill="1" applyBorder="1" applyAlignment="1">
      <alignment wrapText="1"/>
    </xf>
    <xf numFmtId="0" fontId="31" fillId="2" borderId="2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wrapText="1"/>
    </xf>
    <xf numFmtId="0" fontId="20" fillId="0" borderId="0" xfId="0" applyFont="1" applyAlignment="1">
      <alignment horizontal="center"/>
    </xf>
    <xf numFmtId="4" fontId="11" fillId="3" borderId="1" xfId="0" quotePrefix="1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27" fillId="0" borderId="3" xfId="0" applyNumberFormat="1" applyFont="1" applyBorder="1"/>
    <xf numFmtId="4" fontId="6" fillId="10" borderId="4" xfId="0" applyNumberFormat="1" applyFont="1" applyFill="1" applyBorder="1" applyAlignment="1">
      <alignment horizontal="right"/>
    </xf>
    <xf numFmtId="4" fontId="1" fillId="10" borderId="3" xfId="0" applyNumberFormat="1" applyFont="1" applyFill="1" applyBorder="1"/>
    <xf numFmtId="4" fontId="1" fillId="0" borderId="4" xfId="0" applyNumberFormat="1" applyFont="1" applyBorder="1"/>
    <xf numFmtId="4" fontId="22" fillId="7" borderId="3" xfId="0" applyNumberFormat="1" applyFont="1" applyFill="1" applyBorder="1" applyAlignment="1">
      <alignment horizontal="center" vertical="center" wrapText="1"/>
    </xf>
    <xf numFmtId="4" fontId="25" fillId="7" borderId="3" xfId="0" applyNumberFormat="1" applyFont="1" applyFill="1" applyBorder="1"/>
    <xf numFmtId="0" fontId="25" fillId="0" borderId="0" xfId="0" applyFont="1"/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right" vertical="center" wrapText="1"/>
    </xf>
    <xf numFmtId="0" fontId="14" fillId="7" borderId="2" xfId="0" applyFont="1" applyFill="1" applyBorder="1" applyAlignment="1">
      <alignment horizontal="right" vertical="center" wrapText="1"/>
    </xf>
    <xf numFmtId="4" fontId="0" fillId="10" borderId="19" xfId="0" applyNumberFormat="1" applyFill="1" applyBorder="1" applyAlignment="1">
      <alignment horizontal="center" vertical="center"/>
    </xf>
    <xf numFmtId="4" fontId="0" fillId="10" borderId="20" xfId="0" applyNumberFormat="1" applyFill="1" applyBorder="1" applyAlignment="1">
      <alignment horizontal="center" vertical="center"/>
    </xf>
    <xf numFmtId="4" fontId="0" fillId="10" borderId="24" xfId="0" applyNumberForma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1" fillId="10" borderId="18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4" fontId="34" fillId="0" borderId="18" xfId="0" applyNumberFormat="1" applyFont="1" applyBorder="1" applyAlignment="1">
      <alignment horizontal="center" vertical="center"/>
    </xf>
    <xf numFmtId="4" fontId="34" fillId="0" borderId="14" xfId="0" applyNumberFormat="1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4" fontId="1" fillId="10" borderId="18" xfId="0" applyNumberFormat="1" applyFont="1" applyFill="1" applyBorder="1" applyAlignment="1">
      <alignment horizontal="center" vertical="center"/>
    </xf>
    <xf numFmtId="4" fontId="1" fillId="10" borderId="14" xfId="0" applyNumberFormat="1" applyFont="1" applyFill="1" applyBorder="1" applyAlignment="1">
      <alignment horizontal="center" vertical="center"/>
    </xf>
    <xf numFmtId="4" fontId="1" fillId="10" borderId="23" xfId="0" applyNumberFormat="1" applyFont="1" applyFill="1" applyBorder="1" applyAlignment="1">
      <alignment horizontal="center" vertical="center"/>
    </xf>
    <xf numFmtId="4" fontId="0" fillId="10" borderId="18" xfId="0" applyNumberFormat="1" applyFill="1" applyBorder="1" applyAlignment="1">
      <alignment horizontal="center" vertical="center"/>
    </xf>
    <xf numFmtId="4" fontId="0" fillId="10" borderId="14" xfId="0" applyNumberFormat="1" applyFill="1" applyBorder="1" applyAlignment="1">
      <alignment horizontal="center" vertical="center"/>
    </xf>
    <xf numFmtId="4" fontId="0" fillId="10" borderId="23" xfId="0" applyNumberFormat="1" applyFill="1" applyBorder="1" applyAlignment="1">
      <alignment horizontal="center" vertical="center"/>
    </xf>
    <xf numFmtId="0" fontId="0" fillId="10" borderId="0" xfId="0" applyFill="1" applyAlignment="1">
      <alignment horizontal="left"/>
    </xf>
    <xf numFmtId="0" fontId="0" fillId="10" borderId="21" xfId="0" applyFill="1" applyBorder="1" applyAlignment="1">
      <alignment horizontal="left" vertical="center"/>
    </xf>
    <xf numFmtId="0" fontId="0" fillId="10" borderId="22" xfId="0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16" borderId="25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/>
    </xf>
    <xf numFmtId="0" fontId="1" fillId="16" borderId="29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43" fillId="0" borderId="31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9" borderId="3" xfId="0" applyFont="1" applyFill="1" applyBorder="1" applyAlignment="1">
      <alignment wrapText="1"/>
    </xf>
    <xf numFmtId="4" fontId="1" fillId="9" borderId="3" xfId="0" applyNumberFormat="1" applyFont="1" applyFill="1" applyBorder="1"/>
    <xf numFmtId="3" fontId="3" fillId="9" borderId="3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3" xfId="0" applyFont="1" applyFill="1" applyBorder="1" applyAlignment="1">
      <alignment wrapText="1"/>
    </xf>
    <xf numFmtId="4" fontId="6" fillId="9" borderId="3" xfId="0" applyNumberFormat="1" applyFont="1" applyFill="1" applyBorder="1" applyAlignment="1">
      <alignment horizontal="right" vertical="center"/>
    </xf>
    <xf numFmtId="0" fontId="22" fillId="9" borderId="1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2" fillId="9" borderId="3" xfId="1" applyFont="1" applyFill="1" applyBorder="1" applyAlignment="1">
      <alignment horizontal="left" vertical="center" wrapText="1"/>
    </xf>
    <xf numFmtId="4" fontId="0" fillId="9" borderId="3" xfId="0" applyNumberFormat="1" applyFill="1" applyBorder="1"/>
    <xf numFmtId="4" fontId="3" fillId="9" borderId="3" xfId="0" applyNumberFormat="1" applyFont="1" applyFill="1" applyBorder="1" applyAlignment="1">
      <alignment horizontal="right" vertical="center"/>
    </xf>
    <xf numFmtId="0" fontId="46" fillId="9" borderId="1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46" fillId="9" borderId="4" xfId="0" applyFont="1" applyFill="1" applyBorder="1" applyAlignment="1">
      <alignment horizontal="center"/>
    </xf>
    <xf numFmtId="0" fontId="23" fillId="9" borderId="3" xfId="2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3" fillId="4" borderId="3" xfId="2" applyFont="1" applyFill="1" applyBorder="1" applyAlignment="1">
      <alignment horizontal="left" wrapText="1"/>
    </xf>
    <xf numFmtId="4" fontId="0" fillId="4" borderId="3" xfId="0" applyNumberFormat="1" applyFill="1" applyBorder="1"/>
    <xf numFmtId="4" fontId="3" fillId="4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4" fontId="1" fillId="4" borderId="3" xfId="0" applyNumberFormat="1" applyFont="1" applyFill="1" applyBorder="1"/>
    <xf numFmtId="4" fontId="6" fillId="4" borderId="3" xfId="0" applyNumberFormat="1" applyFont="1" applyFill="1" applyBorder="1" applyAlignment="1">
      <alignment horizontal="right" vertical="center"/>
    </xf>
    <xf numFmtId="0" fontId="22" fillId="4" borderId="3" xfId="1" applyFont="1" applyFill="1" applyBorder="1" applyAlignment="1">
      <alignment horizontal="left" vertical="center" wrapText="1"/>
    </xf>
    <xf numFmtId="4" fontId="0" fillId="9" borderId="3" xfId="0" applyNumberFormat="1" applyFont="1" applyFill="1" applyBorder="1"/>
    <xf numFmtId="0" fontId="23" fillId="9" borderId="3" xfId="2" applyFont="1" applyFill="1" applyBorder="1" applyAlignment="1">
      <alignment horizontal="left"/>
    </xf>
    <xf numFmtId="0" fontId="23" fillId="9" borderId="3" xfId="0" applyFont="1" applyFill="1" applyBorder="1" applyAlignment="1">
      <alignment wrapText="1"/>
    </xf>
    <xf numFmtId="3" fontId="6" fillId="9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0" fillId="0" borderId="3" xfId="0" applyNumberFormat="1" applyFont="1" applyBorder="1"/>
    <xf numFmtId="4" fontId="1" fillId="2" borderId="3" xfId="0" applyNumberFormat="1" applyFont="1" applyFill="1" applyBorder="1"/>
    <xf numFmtId="0" fontId="24" fillId="9" borderId="3" xfId="0" applyFont="1" applyFill="1" applyBorder="1"/>
  </cellXfs>
  <cellStyles count="5">
    <cellStyle name="Neutralno" xfId="4" builtinId="28"/>
    <cellStyle name="Normalno" xfId="0" builtinId="0"/>
    <cellStyle name="Obično_List4" xfId="1" xr:uid="{1374C01A-8C89-4C0F-8079-E651D992CEA2}"/>
    <cellStyle name="Obično_List5" xfId="2" xr:uid="{FFD86DF7-F511-40E4-80F6-420F50E1C120}"/>
    <cellStyle name="Obično_List7" xfId="3" xr:uid="{A8000307-CDB1-4F27-94F8-E24C26306601}"/>
  </cellStyles>
  <dxfs count="0"/>
  <tableStyles count="0" defaultTableStyle="TableStyleMedium2" defaultPivotStyle="PivotStyleLight16"/>
  <colors>
    <mruColors>
      <color rgb="FFDFB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abSelected="1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427" t="s">
        <v>226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2:12" ht="15.75" customHeight="1" x14ac:dyDescent="0.25">
      <c r="B2" s="427" t="s">
        <v>12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2:12" ht="6.75" customHeight="1" x14ac:dyDescent="0.25">
      <c r="B3" s="444"/>
      <c r="C3" s="444"/>
      <c r="D3" s="444"/>
      <c r="E3" s="39"/>
      <c r="F3" s="39"/>
      <c r="G3" s="39"/>
      <c r="H3" s="39"/>
      <c r="I3" s="39"/>
      <c r="J3" s="41"/>
      <c r="K3" s="41"/>
      <c r="L3" s="40"/>
    </row>
    <row r="4" spans="2:12" ht="18" customHeight="1" x14ac:dyDescent="0.25">
      <c r="B4" s="427" t="s">
        <v>58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2:12" ht="18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0"/>
    </row>
    <row r="6" spans="2:12" x14ac:dyDescent="0.25">
      <c r="B6" s="438" t="s">
        <v>59</v>
      </c>
      <c r="C6" s="438"/>
      <c r="D6" s="438"/>
      <c r="E6" s="438"/>
      <c r="F6" s="438"/>
      <c r="G6" s="44"/>
      <c r="H6" s="44"/>
      <c r="I6" s="44"/>
      <c r="J6" s="44"/>
      <c r="K6" s="45"/>
      <c r="L6" s="40"/>
    </row>
    <row r="7" spans="2:12" ht="25.5" x14ac:dyDescent="0.25">
      <c r="B7" s="439" t="s">
        <v>7</v>
      </c>
      <c r="C7" s="440"/>
      <c r="D7" s="440"/>
      <c r="E7" s="440"/>
      <c r="F7" s="441"/>
      <c r="G7" s="22" t="s">
        <v>180</v>
      </c>
      <c r="H7" s="1" t="s">
        <v>218</v>
      </c>
      <c r="I7" s="1" t="s">
        <v>219</v>
      </c>
      <c r="J7" s="22" t="s">
        <v>220</v>
      </c>
      <c r="K7" s="1" t="s">
        <v>17</v>
      </c>
      <c r="L7" s="1" t="s">
        <v>50</v>
      </c>
    </row>
    <row r="8" spans="2:12" s="25" customFormat="1" ht="11.25" x14ac:dyDescent="0.2">
      <c r="B8" s="432">
        <v>1</v>
      </c>
      <c r="C8" s="432"/>
      <c r="D8" s="432"/>
      <c r="E8" s="432"/>
      <c r="F8" s="433"/>
      <c r="G8" s="24">
        <v>2</v>
      </c>
      <c r="H8" s="23"/>
      <c r="I8" s="23">
        <v>4</v>
      </c>
      <c r="J8" s="23">
        <v>5</v>
      </c>
      <c r="K8" s="23" t="s">
        <v>19</v>
      </c>
      <c r="L8" s="23" t="s">
        <v>20</v>
      </c>
    </row>
    <row r="9" spans="2:12" x14ac:dyDescent="0.25">
      <c r="B9" s="434" t="s">
        <v>0</v>
      </c>
      <c r="C9" s="435"/>
      <c r="D9" s="435"/>
      <c r="E9" s="435"/>
      <c r="F9" s="436"/>
      <c r="G9" s="92">
        <f>G10+G11</f>
        <v>1449356.1099999999</v>
      </c>
      <c r="H9" s="92">
        <v>1581325</v>
      </c>
      <c r="I9" s="92">
        <f>I10+I11</f>
        <v>1661263.12</v>
      </c>
      <c r="J9" s="92">
        <f>J10+J11</f>
        <v>1571061.29</v>
      </c>
      <c r="K9" s="17">
        <f>J9/G9*100</f>
        <v>108.39718956302605</v>
      </c>
      <c r="L9" s="17">
        <f>J9/I9*100</f>
        <v>94.570286373419279</v>
      </c>
    </row>
    <row r="10" spans="2:12" x14ac:dyDescent="0.25">
      <c r="B10" s="437" t="s">
        <v>51</v>
      </c>
      <c r="C10" s="429"/>
      <c r="D10" s="429"/>
      <c r="E10" s="429"/>
      <c r="F10" s="431"/>
      <c r="G10" s="93">
        <v>1447763.44</v>
      </c>
      <c r="H10" s="93">
        <v>1581325</v>
      </c>
      <c r="I10" s="93">
        <v>1659672.04</v>
      </c>
      <c r="J10" s="93">
        <v>1571061.29</v>
      </c>
      <c r="K10" s="17">
        <f t="shared" ref="K10:K15" si="0">J10/G10*100</f>
        <v>108.51643622109977</v>
      </c>
      <c r="L10" s="17">
        <f t="shared" ref="L10:L15" si="1">J10/I10*100</f>
        <v>94.660948195524213</v>
      </c>
    </row>
    <row r="11" spans="2:12" x14ac:dyDescent="0.25">
      <c r="B11" s="430" t="s">
        <v>56</v>
      </c>
      <c r="C11" s="431"/>
      <c r="D11" s="431"/>
      <c r="E11" s="431"/>
      <c r="F11" s="431"/>
      <c r="G11" s="93">
        <v>1592.67</v>
      </c>
      <c r="H11" s="93">
        <v>0</v>
      </c>
      <c r="I11" s="93">
        <v>1591.08</v>
      </c>
      <c r="J11" s="93">
        <v>0</v>
      </c>
      <c r="K11" s="17">
        <f t="shared" si="0"/>
        <v>0</v>
      </c>
      <c r="L11" s="17">
        <f t="shared" si="1"/>
        <v>0</v>
      </c>
    </row>
    <row r="12" spans="2:12" x14ac:dyDescent="0.25">
      <c r="B12" s="18" t="s">
        <v>1</v>
      </c>
      <c r="C12" s="33"/>
      <c r="D12" s="33"/>
      <c r="E12" s="33"/>
      <c r="F12" s="33"/>
      <c r="G12" s="92">
        <f>G13+G14</f>
        <v>1400816.75</v>
      </c>
      <c r="H12" s="92">
        <v>1643460</v>
      </c>
      <c r="I12" s="92">
        <f>I13+I14</f>
        <v>1738665.17</v>
      </c>
      <c r="J12" s="92">
        <f>J13+J14</f>
        <v>1622539.87</v>
      </c>
      <c r="K12" s="17">
        <f t="shared" si="0"/>
        <v>115.82813169531276</v>
      </c>
      <c r="L12" s="17">
        <f t="shared" si="1"/>
        <v>93.3210084377546</v>
      </c>
    </row>
    <row r="13" spans="2:12" x14ac:dyDescent="0.25">
      <c r="B13" s="428" t="s">
        <v>52</v>
      </c>
      <c r="C13" s="429"/>
      <c r="D13" s="429"/>
      <c r="E13" s="429"/>
      <c r="F13" s="429"/>
      <c r="G13" s="93">
        <v>1326170.72</v>
      </c>
      <c r="H13" s="93">
        <v>1600810</v>
      </c>
      <c r="I13" s="93">
        <v>1671961.66</v>
      </c>
      <c r="J13" s="93">
        <v>1598177.58</v>
      </c>
      <c r="K13" s="17">
        <f t="shared" si="0"/>
        <v>120.5106971446331</v>
      </c>
      <c r="L13" s="17">
        <f t="shared" si="1"/>
        <v>95.586975361624027</v>
      </c>
    </row>
    <row r="14" spans="2:12" x14ac:dyDescent="0.25">
      <c r="B14" s="430" t="s">
        <v>53</v>
      </c>
      <c r="C14" s="431"/>
      <c r="D14" s="431"/>
      <c r="E14" s="431"/>
      <c r="F14" s="431"/>
      <c r="G14" s="93">
        <v>74646.03</v>
      </c>
      <c r="H14" s="93">
        <v>42650</v>
      </c>
      <c r="I14" s="93">
        <v>66703.509999999995</v>
      </c>
      <c r="J14" s="93">
        <v>24362.29</v>
      </c>
      <c r="K14" s="17">
        <f t="shared" si="0"/>
        <v>32.637087330699302</v>
      </c>
      <c r="L14" s="17">
        <f t="shared" si="1"/>
        <v>36.523250425652265</v>
      </c>
    </row>
    <row r="15" spans="2:12" x14ac:dyDescent="0.25">
      <c r="B15" s="443" t="s">
        <v>60</v>
      </c>
      <c r="C15" s="435"/>
      <c r="D15" s="435"/>
      <c r="E15" s="435"/>
      <c r="F15" s="435"/>
      <c r="G15" s="94">
        <f>G9-G12</f>
        <v>48539.35999999987</v>
      </c>
      <c r="H15" s="94">
        <f t="shared" ref="H15:I15" si="2">H9-H12</f>
        <v>-62135</v>
      </c>
      <c r="I15" s="94">
        <f t="shared" si="2"/>
        <v>-77402.049999999814</v>
      </c>
      <c r="J15" s="94">
        <f>J9-J12</f>
        <v>-51478.580000000075</v>
      </c>
      <c r="K15" s="17">
        <f t="shared" si="0"/>
        <v>-106.05533323884002</v>
      </c>
      <c r="L15" s="17">
        <f t="shared" si="1"/>
        <v>66.508031764016835</v>
      </c>
    </row>
    <row r="16" spans="2:12" ht="18" x14ac:dyDescent="0.25">
      <c r="B16" s="39"/>
      <c r="C16" s="46"/>
      <c r="D16" s="46"/>
      <c r="E16" s="46"/>
      <c r="F16" s="46"/>
      <c r="G16" s="46"/>
      <c r="H16" s="46"/>
      <c r="I16" s="47"/>
      <c r="J16" s="47"/>
      <c r="K16" s="47"/>
      <c r="L16" s="47"/>
    </row>
    <row r="17" spans="1:43" ht="18" customHeight="1" x14ac:dyDescent="0.25">
      <c r="B17" s="438" t="s">
        <v>61</v>
      </c>
      <c r="C17" s="438"/>
      <c r="D17" s="438"/>
      <c r="E17" s="438"/>
      <c r="F17" s="438"/>
      <c r="G17" s="46"/>
      <c r="H17" s="46"/>
      <c r="I17" s="47"/>
      <c r="J17" s="47"/>
      <c r="K17" s="47"/>
      <c r="L17" s="47"/>
    </row>
    <row r="18" spans="1:43" ht="25.5" x14ac:dyDescent="0.25">
      <c r="B18" s="439" t="s">
        <v>7</v>
      </c>
      <c r="C18" s="440"/>
      <c r="D18" s="440"/>
      <c r="E18" s="440"/>
      <c r="F18" s="441"/>
      <c r="G18" s="22" t="s">
        <v>180</v>
      </c>
      <c r="H18" s="1" t="s">
        <v>218</v>
      </c>
      <c r="I18" s="1" t="s">
        <v>219</v>
      </c>
      <c r="J18" s="22" t="s">
        <v>220</v>
      </c>
      <c r="K18" s="1" t="s">
        <v>17</v>
      </c>
      <c r="L18" s="1" t="s">
        <v>50</v>
      </c>
    </row>
    <row r="19" spans="1:43" s="25" customFormat="1" x14ac:dyDescent="0.25">
      <c r="B19" s="432">
        <v>1</v>
      </c>
      <c r="C19" s="432"/>
      <c r="D19" s="432"/>
      <c r="E19" s="432"/>
      <c r="F19" s="433"/>
      <c r="G19" s="24">
        <v>2</v>
      </c>
      <c r="H19" s="23">
        <v>3</v>
      </c>
      <c r="I19" s="23">
        <v>4</v>
      </c>
      <c r="J19" s="23">
        <v>5</v>
      </c>
      <c r="K19" s="23" t="s">
        <v>19</v>
      </c>
      <c r="L19" s="23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5"/>
      <c r="B20" s="437" t="s">
        <v>54</v>
      </c>
      <c r="C20" s="448"/>
      <c r="D20" s="448"/>
      <c r="E20" s="448"/>
      <c r="F20" s="449"/>
      <c r="G20" s="16">
        <v>0</v>
      </c>
      <c r="H20" s="16">
        <v>0</v>
      </c>
      <c r="I20" s="16">
        <v>0</v>
      </c>
      <c r="J20" s="16">
        <v>0</v>
      </c>
      <c r="K20" s="16" t="e">
        <f t="shared" ref="K20:K24" si="3">J20/G20*100</f>
        <v>#DIV/0!</v>
      </c>
      <c r="L20" s="16" t="e">
        <f t="shared" ref="L20:L24" si="4">J20/I20*100</f>
        <v>#DIV/0!</v>
      </c>
    </row>
    <row r="21" spans="1:43" x14ac:dyDescent="0.25">
      <c r="A21" s="25"/>
      <c r="B21" s="437" t="s">
        <v>55</v>
      </c>
      <c r="C21" s="429"/>
      <c r="D21" s="429"/>
      <c r="E21" s="429"/>
      <c r="F21" s="429"/>
      <c r="G21" s="16">
        <v>0</v>
      </c>
      <c r="H21" s="16">
        <v>0</v>
      </c>
      <c r="I21" s="16">
        <v>0</v>
      </c>
      <c r="J21" s="16">
        <v>0</v>
      </c>
      <c r="K21" s="16" t="e">
        <f t="shared" si="3"/>
        <v>#DIV/0!</v>
      </c>
      <c r="L21" s="16" t="e">
        <f t="shared" si="4"/>
        <v>#DIV/0!</v>
      </c>
    </row>
    <row r="22" spans="1:43" s="34" customFormat="1" ht="15" customHeight="1" x14ac:dyDescent="0.25">
      <c r="A22" s="25"/>
      <c r="B22" s="445" t="s">
        <v>57</v>
      </c>
      <c r="C22" s="446"/>
      <c r="D22" s="446"/>
      <c r="E22" s="446"/>
      <c r="F22" s="447"/>
      <c r="G22" s="17">
        <v>0</v>
      </c>
      <c r="H22" s="17">
        <v>0</v>
      </c>
      <c r="I22" s="17">
        <v>0</v>
      </c>
      <c r="J22" s="17">
        <v>0</v>
      </c>
      <c r="K22" s="17" t="e">
        <f t="shared" si="3"/>
        <v>#DIV/0!</v>
      </c>
      <c r="L22" s="17" t="e">
        <f t="shared" si="4"/>
        <v>#DIV/0!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4" customFormat="1" ht="15" customHeight="1" x14ac:dyDescent="0.25">
      <c r="A23" s="25"/>
      <c r="B23" s="445" t="s">
        <v>62</v>
      </c>
      <c r="C23" s="446"/>
      <c r="D23" s="446"/>
      <c r="E23" s="446"/>
      <c r="F23" s="447"/>
      <c r="G23" s="94">
        <v>20241.04</v>
      </c>
      <c r="H23" s="149">
        <v>62135</v>
      </c>
      <c r="I23" s="149">
        <v>77402.05</v>
      </c>
      <c r="J23" s="149">
        <v>63737.21</v>
      </c>
      <c r="K23" s="17">
        <f t="shared" si="3"/>
        <v>314.89098386248929</v>
      </c>
      <c r="L23" s="17">
        <f t="shared" si="4"/>
        <v>82.345635548412474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5"/>
      <c r="B24" s="443" t="s">
        <v>63</v>
      </c>
      <c r="C24" s="435"/>
      <c r="D24" s="435"/>
      <c r="E24" s="435"/>
      <c r="F24" s="435"/>
      <c r="G24" s="92">
        <v>68780.399999999994</v>
      </c>
      <c r="H24" s="149">
        <v>57035</v>
      </c>
      <c r="I24" s="418">
        <v>0</v>
      </c>
      <c r="J24" s="149">
        <f>J15+J23</f>
        <v>12258.629999999925</v>
      </c>
      <c r="K24" s="17">
        <f t="shared" si="3"/>
        <v>17.822853603642791</v>
      </c>
      <c r="L24" s="17" t="e">
        <f t="shared" si="4"/>
        <v>#DIV/0!</v>
      </c>
    </row>
    <row r="25" spans="1:43" ht="15.75" x14ac:dyDescent="0.25">
      <c r="B25" s="48"/>
      <c r="C25" s="49"/>
      <c r="D25" s="49"/>
      <c r="E25" s="49"/>
      <c r="F25" s="49"/>
      <c r="G25" s="50"/>
      <c r="H25" s="50"/>
      <c r="I25" s="50"/>
      <c r="J25" s="50"/>
      <c r="K25" s="50"/>
      <c r="L25" s="40"/>
    </row>
    <row r="26" spans="1:43" ht="15.75" x14ac:dyDescent="0.25">
      <c r="B26" s="450" t="s">
        <v>67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0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451" t="s">
        <v>68</v>
      </c>
      <c r="C28" s="451"/>
      <c r="D28" s="451"/>
      <c r="E28" s="451"/>
      <c r="F28" s="451"/>
      <c r="G28" s="451"/>
      <c r="H28" s="451"/>
      <c r="I28" s="451"/>
      <c r="J28" s="451"/>
      <c r="K28" s="451"/>
      <c r="L28" s="451"/>
    </row>
    <row r="29" spans="1:43" x14ac:dyDescent="0.25">
      <c r="B29" s="451" t="s">
        <v>69</v>
      </c>
      <c r="C29" s="451"/>
      <c r="D29" s="451"/>
      <c r="E29" s="451"/>
      <c r="F29" s="451"/>
      <c r="G29" s="451"/>
      <c r="H29" s="451"/>
      <c r="I29" s="451"/>
      <c r="J29" s="451"/>
      <c r="K29" s="451"/>
      <c r="L29" s="451"/>
    </row>
    <row r="30" spans="1:43" ht="15" customHeight="1" x14ac:dyDescent="0.25">
      <c r="B30" s="451" t="s">
        <v>70</v>
      </c>
      <c r="C30" s="451"/>
      <c r="D30" s="451"/>
      <c r="E30" s="451"/>
      <c r="F30" s="451"/>
      <c r="G30" s="451"/>
      <c r="H30" s="451"/>
      <c r="I30" s="451"/>
      <c r="J30" s="451"/>
      <c r="K30" s="451"/>
      <c r="L30" s="451"/>
    </row>
    <row r="31" spans="1:43" ht="36.75" customHeight="1" x14ac:dyDescent="0.25"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</row>
    <row r="32" spans="1:43" ht="15" customHeight="1" x14ac:dyDescent="0.25">
      <c r="B32" s="442" t="s">
        <v>71</v>
      </c>
      <c r="C32" s="442"/>
      <c r="D32" s="442"/>
      <c r="E32" s="442"/>
      <c r="F32" s="442"/>
      <c r="G32" s="442"/>
      <c r="H32" s="442"/>
      <c r="I32" s="442"/>
      <c r="J32" s="442"/>
      <c r="K32" s="442"/>
      <c r="L32" s="442"/>
    </row>
    <row r="33" spans="2:12" x14ac:dyDescent="0.25"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3"/>
  <sheetViews>
    <sheetView zoomScaleNormal="100" workbookViewId="0">
      <selection activeCell="I42" activeCellId="1" sqref="I10 I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455" t="s">
        <v>12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455" t="s">
        <v>64</v>
      </c>
      <c r="C4" s="455"/>
      <c r="D4" s="455"/>
      <c r="E4" s="455"/>
      <c r="F4" s="455"/>
      <c r="G4" s="455"/>
      <c r="H4" s="455"/>
      <c r="I4" s="455"/>
      <c r="J4" s="455"/>
      <c r="K4" s="455"/>
      <c r="L4" s="455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455" t="s">
        <v>18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452" t="s">
        <v>7</v>
      </c>
      <c r="C8" s="453"/>
      <c r="D8" s="453"/>
      <c r="E8" s="453"/>
      <c r="F8" s="454"/>
      <c r="G8" s="171" t="s">
        <v>180</v>
      </c>
      <c r="H8" s="35" t="s">
        <v>218</v>
      </c>
      <c r="I8" s="35" t="s">
        <v>219</v>
      </c>
      <c r="J8" s="171" t="s">
        <v>220</v>
      </c>
      <c r="K8" s="35" t="s">
        <v>17</v>
      </c>
      <c r="L8" s="35" t="s">
        <v>50</v>
      </c>
    </row>
    <row r="9" spans="2:12" ht="16.5" customHeight="1" x14ac:dyDescent="0.25">
      <c r="B9" s="452">
        <v>1</v>
      </c>
      <c r="C9" s="453"/>
      <c r="D9" s="453"/>
      <c r="E9" s="453"/>
      <c r="F9" s="454"/>
      <c r="G9" s="35">
        <v>2</v>
      </c>
      <c r="H9" s="35">
        <v>3</v>
      </c>
      <c r="I9" s="35">
        <v>4</v>
      </c>
      <c r="J9" s="35">
        <v>5</v>
      </c>
      <c r="K9" s="35" t="s">
        <v>19</v>
      </c>
      <c r="L9" s="35" t="s">
        <v>20</v>
      </c>
    </row>
    <row r="10" spans="2:12" x14ac:dyDescent="0.25">
      <c r="B10" s="6"/>
      <c r="C10" s="6"/>
      <c r="D10" s="6"/>
      <c r="E10" s="6"/>
      <c r="F10" s="6" t="s">
        <v>21</v>
      </c>
      <c r="G10" s="71">
        <v>1449356.1099999999</v>
      </c>
      <c r="H10" s="72">
        <f>H11+H38</f>
        <v>1581325</v>
      </c>
      <c r="I10" s="72">
        <v>1661263.12</v>
      </c>
      <c r="J10" s="73">
        <f>J11+J38</f>
        <v>1571061.2900000003</v>
      </c>
      <c r="K10" s="68">
        <f>J10/G10*100</f>
        <v>108.39718956302606</v>
      </c>
      <c r="L10" s="68">
        <f>J10/I10*100</f>
        <v>94.570286373419293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74">
        <v>1447763.44</v>
      </c>
      <c r="H11" s="75">
        <f>H12+H18+H21+H24+H31+H35</f>
        <v>1581325</v>
      </c>
      <c r="I11" s="75">
        <v>1659672.04</v>
      </c>
      <c r="J11" s="73">
        <f>J12+J18+J21+J24+J31+J35</f>
        <v>1571061.2900000003</v>
      </c>
      <c r="K11" s="68">
        <f t="shared" ref="K11:K24" si="0">J11/G11*100</f>
        <v>108.51643622109978</v>
      </c>
      <c r="L11" s="68">
        <f t="shared" ref="L11:L45" si="1">J11/I11*100</f>
        <v>94.660948195524227</v>
      </c>
    </row>
    <row r="12" spans="2:12" x14ac:dyDescent="0.25">
      <c r="B12" s="6"/>
      <c r="C12" s="6">
        <v>63</v>
      </c>
      <c r="D12" s="6"/>
      <c r="E12" s="76"/>
      <c r="F12" s="77" t="s">
        <v>22</v>
      </c>
      <c r="G12" s="67">
        <v>1213716.58</v>
      </c>
      <c r="H12" s="52">
        <v>1357690</v>
      </c>
      <c r="I12" s="52">
        <v>1442920.62</v>
      </c>
      <c r="J12" s="58">
        <f>J13+J16</f>
        <v>1426905.9300000002</v>
      </c>
      <c r="K12" s="68">
        <f t="shared" si="0"/>
        <v>117.56500269609896</v>
      </c>
      <c r="L12" s="68">
        <f t="shared" si="1"/>
        <v>98.890119818233671</v>
      </c>
    </row>
    <row r="13" spans="2:12" ht="22.5" x14ac:dyDescent="0.25">
      <c r="B13" s="6"/>
      <c r="C13" s="6"/>
      <c r="D13" s="6">
        <v>636</v>
      </c>
      <c r="E13" s="76"/>
      <c r="F13" s="78" t="s">
        <v>157</v>
      </c>
      <c r="G13" s="67">
        <v>1159240.97</v>
      </c>
      <c r="H13" s="52">
        <v>1307700</v>
      </c>
      <c r="I13" s="52">
        <v>1411381.63</v>
      </c>
      <c r="J13" s="58">
        <f>J14+J15</f>
        <v>1400986.86</v>
      </c>
      <c r="K13" s="68">
        <f t="shared" si="0"/>
        <v>120.85380833287837</v>
      </c>
      <c r="L13" s="68">
        <f t="shared" si="1"/>
        <v>99.263503946838256</v>
      </c>
    </row>
    <row r="14" spans="2:12" ht="22.5" x14ac:dyDescent="0.25">
      <c r="B14" s="6"/>
      <c r="C14" s="6"/>
      <c r="D14" s="6"/>
      <c r="E14" s="79">
        <v>6361</v>
      </c>
      <c r="F14" s="78" t="s">
        <v>158</v>
      </c>
      <c r="G14" s="67">
        <v>1158709.97</v>
      </c>
      <c r="H14" s="80">
        <v>1307150</v>
      </c>
      <c r="I14" s="80">
        <v>1410831.63</v>
      </c>
      <c r="J14" s="58">
        <f>1386171.21+1422.48+12632.8</f>
        <v>1400226.49</v>
      </c>
      <c r="K14" s="68">
        <f t="shared" si="0"/>
        <v>120.84356968120331</v>
      </c>
      <c r="L14" s="68">
        <f t="shared" si="1"/>
        <v>99.248305767003544</v>
      </c>
    </row>
    <row r="15" spans="2:12" ht="22.5" x14ac:dyDescent="0.25">
      <c r="B15" s="6"/>
      <c r="C15" s="6"/>
      <c r="D15" s="6"/>
      <c r="E15" s="79">
        <v>6362</v>
      </c>
      <c r="F15" s="78" t="s">
        <v>159</v>
      </c>
      <c r="G15" s="67">
        <v>531</v>
      </c>
      <c r="H15" s="80">
        <v>550</v>
      </c>
      <c r="I15" s="80">
        <v>550</v>
      </c>
      <c r="J15" s="58">
        <v>760.37</v>
      </c>
      <c r="K15" s="68">
        <f t="shared" si="0"/>
        <v>143.19585687382298</v>
      </c>
      <c r="L15" s="68">
        <f t="shared" si="1"/>
        <v>138.24909090909091</v>
      </c>
    </row>
    <row r="16" spans="2:12" x14ac:dyDescent="0.25">
      <c r="B16" s="6"/>
      <c r="C16" s="6"/>
      <c r="D16" s="6">
        <v>638</v>
      </c>
      <c r="E16" s="79"/>
      <c r="F16" s="78" t="s">
        <v>160</v>
      </c>
      <c r="G16" s="67">
        <v>54475.61</v>
      </c>
      <c r="H16" s="80">
        <v>49990</v>
      </c>
      <c r="I16" s="80">
        <v>31538.99</v>
      </c>
      <c r="J16" s="58">
        <f>J17</f>
        <v>25919.07</v>
      </c>
      <c r="K16" s="68">
        <f t="shared" si="0"/>
        <v>47.579219397451446</v>
      </c>
      <c r="L16" s="68">
        <f t="shared" si="1"/>
        <v>82.181040039646163</v>
      </c>
    </row>
    <row r="17" spans="2:12" x14ac:dyDescent="0.25">
      <c r="B17" s="6"/>
      <c r="C17" s="6"/>
      <c r="D17" s="6"/>
      <c r="E17" s="79">
        <v>6381</v>
      </c>
      <c r="F17" s="78" t="s">
        <v>161</v>
      </c>
      <c r="G17" s="67">
        <v>54475.61</v>
      </c>
      <c r="H17" s="80">
        <v>49990</v>
      </c>
      <c r="I17" s="80">
        <v>31538.99</v>
      </c>
      <c r="J17" s="58">
        <f>428.67+25490.4</f>
        <v>25919.07</v>
      </c>
      <c r="K17" s="68">
        <f t="shared" si="0"/>
        <v>47.579219397451446</v>
      </c>
      <c r="L17" s="68">
        <f t="shared" si="1"/>
        <v>82.181040039646163</v>
      </c>
    </row>
    <row r="18" spans="2:12" x14ac:dyDescent="0.25">
      <c r="B18" s="6"/>
      <c r="C18" s="6">
        <v>64</v>
      </c>
      <c r="D18" s="6"/>
      <c r="E18" s="79"/>
      <c r="F18" s="78" t="s">
        <v>162</v>
      </c>
      <c r="G18" s="67">
        <v>29.39</v>
      </c>
      <c r="H18" s="80">
        <v>25</v>
      </c>
      <c r="I18" s="80">
        <v>65</v>
      </c>
      <c r="J18" s="58">
        <f>J19</f>
        <v>59.62</v>
      </c>
      <c r="K18" s="68">
        <f t="shared" si="0"/>
        <v>202.85811500510377</v>
      </c>
      <c r="L18" s="68">
        <f t="shared" si="1"/>
        <v>91.723076923076917</v>
      </c>
    </row>
    <row r="19" spans="2:12" s="32" customFormat="1" x14ac:dyDescent="0.25">
      <c r="B19" s="6"/>
      <c r="C19" s="6"/>
      <c r="D19" s="6">
        <v>641</v>
      </c>
      <c r="E19" s="79"/>
      <c r="F19" s="78" t="s">
        <v>163</v>
      </c>
      <c r="G19" s="67">
        <v>29.39</v>
      </c>
      <c r="H19" s="80">
        <v>25</v>
      </c>
      <c r="I19" s="80">
        <v>65</v>
      </c>
      <c r="J19" s="58">
        <f>J20</f>
        <v>59.62</v>
      </c>
      <c r="K19" s="68">
        <f t="shared" si="0"/>
        <v>202.85811500510377</v>
      </c>
      <c r="L19" s="68">
        <f t="shared" si="1"/>
        <v>91.723076923076917</v>
      </c>
    </row>
    <row r="20" spans="2:12" x14ac:dyDescent="0.25">
      <c r="B20" s="6"/>
      <c r="C20" s="6"/>
      <c r="D20" s="6"/>
      <c r="E20" s="79">
        <v>6413</v>
      </c>
      <c r="F20" s="78" t="s">
        <v>164</v>
      </c>
      <c r="G20" s="67">
        <v>29.39</v>
      </c>
      <c r="H20" s="80">
        <v>25</v>
      </c>
      <c r="I20" s="80">
        <v>65</v>
      </c>
      <c r="J20" s="58">
        <f>4.72+35.5+1.08+18.32</f>
        <v>59.62</v>
      </c>
      <c r="K20" s="68">
        <f t="shared" si="0"/>
        <v>202.85811500510377</v>
      </c>
      <c r="L20" s="68">
        <f t="shared" si="1"/>
        <v>91.723076923076917</v>
      </c>
    </row>
    <row r="21" spans="2:12" ht="22.5" x14ac:dyDescent="0.25">
      <c r="B21" s="6"/>
      <c r="C21" s="6">
        <v>65</v>
      </c>
      <c r="D21" s="6"/>
      <c r="E21" s="79"/>
      <c r="F21" s="78" t="s">
        <v>165</v>
      </c>
      <c r="G21" s="67">
        <v>11272.69</v>
      </c>
      <c r="H21" s="80">
        <v>13200</v>
      </c>
      <c r="I21" s="80">
        <v>13200</v>
      </c>
      <c r="J21" s="58">
        <f>J22</f>
        <v>7919.75</v>
      </c>
      <c r="K21" s="68">
        <f t="shared" si="0"/>
        <v>70.256079072519512</v>
      </c>
      <c r="L21" s="68">
        <f t="shared" si="1"/>
        <v>59.998106060606062</v>
      </c>
    </row>
    <row r="22" spans="2:12" x14ac:dyDescent="0.25">
      <c r="B22" s="6"/>
      <c r="C22" s="6"/>
      <c r="D22" s="6">
        <v>652</v>
      </c>
      <c r="E22" s="79"/>
      <c r="F22" s="78" t="s">
        <v>166</v>
      </c>
      <c r="G22" s="67">
        <v>11272.69</v>
      </c>
      <c r="H22" s="80">
        <v>13200</v>
      </c>
      <c r="I22" s="80">
        <v>13200</v>
      </c>
      <c r="J22" s="58">
        <f>J23</f>
        <v>7919.75</v>
      </c>
      <c r="K22" s="68">
        <f t="shared" si="0"/>
        <v>70.256079072519512</v>
      </c>
      <c r="L22" s="68">
        <f t="shared" si="1"/>
        <v>59.998106060606062</v>
      </c>
    </row>
    <row r="23" spans="2:12" x14ac:dyDescent="0.25">
      <c r="B23" s="6"/>
      <c r="C23" s="6"/>
      <c r="D23" s="6"/>
      <c r="E23" s="79">
        <v>6526</v>
      </c>
      <c r="F23" s="78" t="s">
        <v>167</v>
      </c>
      <c r="G23" s="67">
        <v>11272.69</v>
      </c>
      <c r="H23" s="80">
        <v>13200</v>
      </c>
      <c r="I23" s="80">
        <v>13200</v>
      </c>
      <c r="J23" s="58">
        <f>7485.75+434</f>
        <v>7919.75</v>
      </c>
      <c r="K23" s="68">
        <f t="shared" si="0"/>
        <v>70.256079072519512</v>
      </c>
      <c r="L23" s="68">
        <f t="shared" si="1"/>
        <v>59.998106060606062</v>
      </c>
    </row>
    <row r="24" spans="2:12" ht="21.75" customHeight="1" x14ac:dyDescent="0.25">
      <c r="B24" s="6"/>
      <c r="C24" s="6">
        <v>66</v>
      </c>
      <c r="D24" s="6"/>
      <c r="E24" s="79"/>
      <c r="F24" s="78" t="s">
        <v>168</v>
      </c>
      <c r="G24" s="67">
        <v>43243.3</v>
      </c>
      <c r="H24" s="80">
        <v>36100</v>
      </c>
      <c r="I24" s="80">
        <v>21500</v>
      </c>
      <c r="J24" s="58">
        <f>J25+J28</f>
        <v>3902.04</v>
      </c>
      <c r="K24" s="68">
        <f t="shared" si="0"/>
        <v>9.0234556567144502</v>
      </c>
      <c r="L24" s="68">
        <f t="shared" si="1"/>
        <v>18.149023255813955</v>
      </c>
    </row>
    <row r="25" spans="2:12" x14ac:dyDescent="0.25">
      <c r="B25" s="6"/>
      <c r="C25" s="6"/>
      <c r="D25" s="6">
        <v>661</v>
      </c>
      <c r="E25" s="79"/>
      <c r="F25" s="78" t="s">
        <v>23</v>
      </c>
      <c r="G25" s="67">
        <v>37770.370000000003</v>
      </c>
      <c r="H25" s="80">
        <v>33000</v>
      </c>
      <c r="I25" s="80">
        <v>17400</v>
      </c>
      <c r="J25" s="58">
        <f>J26+J27</f>
        <v>126.4</v>
      </c>
      <c r="K25" s="68">
        <v>0</v>
      </c>
      <c r="L25" s="68">
        <f t="shared" si="1"/>
        <v>0.72643678160919545</v>
      </c>
    </row>
    <row r="26" spans="2:12" x14ac:dyDescent="0.25">
      <c r="B26" s="6"/>
      <c r="C26" s="6"/>
      <c r="D26" s="6"/>
      <c r="E26" s="79">
        <v>6614</v>
      </c>
      <c r="F26" s="78" t="s">
        <v>227</v>
      </c>
      <c r="G26" s="67">
        <v>0</v>
      </c>
      <c r="H26" s="80">
        <v>0</v>
      </c>
      <c r="I26" s="80">
        <v>500</v>
      </c>
      <c r="J26" s="90">
        <v>22.4</v>
      </c>
      <c r="K26" s="68">
        <v>1</v>
      </c>
      <c r="L26" s="68">
        <f t="shared" si="1"/>
        <v>4.4799999999999995</v>
      </c>
    </row>
    <row r="27" spans="2:12" ht="12.75" customHeight="1" x14ac:dyDescent="0.25">
      <c r="B27" s="6"/>
      <c r="C27" s="6"/>
      <c r="D27" s="6"/>
      <c r="E27" s="81">
        <v>6615</v>
      </c>
      <c r="F27" s="78" t="s">
        <v>169</v>
      </c>
      <c r="G27" s="67">
        <v>37770.370000000003</v>
      </c>
      <c r="H27" s="80">
        <v>33000</v>
      </c>
      <c r="I27" s="80">
        <v>16900</v>
      </c>
      <c r="J27" s="58">
        <v>104</v>
      </c>
      <c r="K27" s="68">
        <v>0</v>
      </c>
      <c r="L27" s="68">
        <f t="shared" si="1"/>
        <v>0.61538461538461542</v>
      </c>
    </row>
    <row r="28" spans="2:12" x14ac:dyDescent="0.25">
      <c r="B28" s="6"/>
      <c r="C28" s="6"/>
      <c r="D28" s="6">
        <v>663</v>
      </c>
      <c r="E28" s="81"/>
      <c r="F28" s="78" t="s">
        <v>170</v>
      </c>
      <c r="G28" s="67">
        <v>5472.93</v>
      </c>
      <c r="H28" s="80">
        <v>3100</v>
      </c>
      <c r="I28" s="80">
        <v>4100</v>
      </c>
      <c r="J28" s="58">
        <f>J29+J30</f>
        <v>3775.64</v>
      </c>
      <c r="K28" s="68">
        <f>J28/G29*100</f>
        <v>70.022607440982341</v>
      </c>
      <c r="L28" s="68">
        <f t="shared" si="1"/>
        <v>92.088780487804883</v>
      </c>
    </row>
    <row r="29" spans="2:12" x14ac:dyDescent="0.25">
      <c r="B29" s="6"/>
      <c r="C29" s="6"/>
      <c r="D29" s="6"/>
      <c r="E29" s="81">
        <v>6631</v>
      </c>
      <c r="F29" s="78" t="s">
        <v>142</v>
      </c>
      <c r="G29" s="67">
        <v>5392.03</v>
      </c>
      <c r="H29" s="80">
        <v>3100</v>
      </c>
      <c r="I29" s="80">
        <v>3900</v>
      </c>
      <c r="J29" s="58">
        <f>2340+560+575.64+100</f>
        <v>3575.64</v>
      </c>
      <c r="K29" s="68">
        <f>J29/G30*100</f>
        <v>4419.8269468479602</v>
      </c>
      <c r="L29" s="68">
        <f t="shared" si="1"/>
        <v>91.683076923076925</v>
      </c>
    </row>
    <row r="30" spans="2:12" x14ac:dyDescent="0.25">
      <c r="B30" s="6"/>
      <c r="C30" s="6"/>
      <c r="D30" s="6"/>
      <c r="E30" s="81">
        <v>6632</v>
      </c>
      <c r="F30" s="78" t="s">
        <v>171</v>
      </c>
      <c r="G30" s="67">
        <v>80.900000000000006</v>
      </c>
      <c r="H30" s="80">
        <v>0</v>
      </c>
      <c r="I30" s="80">
        <v>200</v>
      </c>
      <c r="J30" s="58">
        <v>200</v>
      </c>
      <c r="K30" s="68">
        <v>0</v>
      </c>
      <c r="L30" s="68">
        <f t="shared" si="1"/>
        <v>100</v>
      </c>
    </row>
    <row r="31" spans="2:12" ht="22.5" x14ac:dyDescent="0.25">
      <c r="B31" s="6"/>
      <c r="C31" s="6">
        <v>67</v>
      </c>
      <c r="D31" s="6"/>
      <c r="E31" s="81"/>
      <c r="F31" s="78" t="s">
        <v>172</v>
      </c>
      <c r="G31" s="67">
        <v>179501.48</v>
      </c>
      <c r="H31" s="80">
        <v>174260</v>
      </c>
      <c r="I31" s="80">
        <v>181986.42</v>
      </c>
      <c r="J31" s="73">
        <f>J32</f>
        <v>132273.95000000001</v>
      </c>
      <c r="K31" s="68">
        <f t="shared" ref="K31:K37" si="2">J31/G32*100</f>
        <v>73.689615261110944</v>
      </c>
      <c r="L31" s="68">
        <f t="shared" si="1"/>
        <v>72.683417806669311</v>
      </c>
    </row>
    <row r="32" spans="2:12" ht="22.5" x14ac:dyDescent="0.25">
      <c r="B32" s="6"/>
      <c r="C32" s="6"/>
      <c r="D32" s="6">
        <v>671</v>
      </c>
      <c r="E32" s="81"/>
      <c r="F32" s="78" t="s">
        <v>173</v>
      </c>
      <c r="G32" s="67">
        <v>179501.48</v>
      </c>
      <c r="H32" s="80">
        <v>174260</v>
      </c>
      <c r="I32" s="80">
        <v>181986.42</v>
      </c>
      <c r="J32" s="73">
        <f>J33+J34</f>
        <v>132273.95000000001</v>
      </c>
      <c r="K32" s="68">
        <f t="shared" si="2"/>
        <v>119.30261778763614</v>
      </c>
      <c r="L32" s="68">
        <f t="shared" si="1"/>
        <v>72.683417806669311</v>
      </c>
    </row>
    <row r="33" spans="2:12" ht="22.5" x14ac:dyDescent="0.25">
      <c r="B33" s="6"/>
      <c r="C33" s="6"/>
      <c r="D33" s="6"/>
      <c r="E33" s="81">
        <v>6711</v>
      </c>
      <c r="F33" s="78" t="s">
        <v>174</v>
      </c>
      <c r="G33" s="67">
        <v>110872.63</v>
      </c>
      <c r="H33" s="80">
        <v>127160</v>
      </c>
      <c r="I33" s="80">
        <v>132022.01999999999</v>
      </c>
      <c r="J33" s="73">
        <v>115100.55</v>
      </c>
      <c r="K33" s="68">
        <f t="shared" si="2"/>
        <v>167.71452530531982</v>
      </c>
      <c r="L33" s="68">
        <f t="shared" si="1"/>
        <v>87.182842680334687</v>
      </c>
    </row>
    <row r="34" spans="2:12" ht="22.5" x14ac:dyDescent="0.25">
      <c r="B34" s="6"/>
      <c r="C34" s="6"/>
      <c r="D34" s="6"/>
      <c r="E34" s="81">
        <v>6712</v>
      </c>
      <c r="F34" s="78" t="s">
        <v>175</v>
      </c>
      <c r="G34" s="67">
        <v>68628.850000000006</v>
      </c>
      <c r="H34" s="80">
        <v>47100</v>
      </c>
      <c r="I34" s="80">
        <v>49964.4</v>
      </c>
      <c r="J34" s="73">
        <f>13809+3364.4</f>
        <v>17173.400000000001</v>
      </c>
      <c r="K34" s="68" t="e">
        <f t="shared" si="2"/>
        <v>#DIV/0!</v>
      </c>
      <c r="L34" s="68">
        <f t="shared" si="1"/>
        <v>34.371272345910292</v>
      </c>
    </row>
    <row r="35" spans="2:12" x14ac:dyDescent="0.25">
      <c r="B35" s="6"/>
      <c r="C35" s="6">
        <v>68</v>
      </c>
      <c r="D35" s="6"/>
      <c r="E35" s="81"/>
      <c r="F35" s="78" t="s">
        <v>176</v>
      </c>
      <c r="G35" s="67">
        <v>0</v>
      </c>
      <c r="H35" s="80">
        <v>50</v>
      </c>
      <c r="I35" s="80">
        <v>0</v>
      </c>
      <c r="J35" s="58">
        <v>0</v>
      </c>
      <c r="K35" s="68" t="e">
        <f t="shared" si="2"/>
        <v>#DIV/0!</v>
      </c>
      <c r="L35" s="68" t="e">
        <f t="shared" si="1"/>
        <v>#DIV/0!</v>
      </c>
    </row>
    <row r="36" spans="2:12" x14ac:dyDescent="0.25">
      <c r="B36" s="6"/>
      <c r="C36" s="6"/>
      <c r="D36" s="6">
        <v>683</v>
      </c>
      <c r="E36" s="81"/>
      <c r="F36" s="78" t="s">
        <v>177</v>
      </c>
      <c r="G36" s="67">
        <v>0</v>
      </c>
      <c r="H36" s="80">
        <v>50</v>
      </c>
      <c r="I36" s="80">
        <v>0</v>
      </c>
      <c r="J36" s="58">
        <v>0</v>
      </c>
      <c r="K36" s="68" t="e">
        <f t="shared" si="2"/>
        <v>#DIV/0!</v>
      </c>
      <c r="L36" s="68" t="e">
        <f t="shared" si="1"/>
        <v>#DIV/0!</v>
      </c>
    </row>
    <row r="37" spans="2:12" x14ac:dyDescent="0.25">
      <c r="B37" s="6"/>
      <c r="C37" s="6"/>
      <c r="D37" s="6"/>
      <c r="E37" s="81">
        <v>6831</v>
      </c>
      <c r="F37" s="78" t="s">
        <v>177</v>
      </c>
      <c r="G37" s="67">
        <v>0</v>
      </c>
      <c r="H37" s="80">
        <v>50</v>
      </c>
      <c r="I37" s="80">
        <v>0</v>
      </c>
      <c r="J37" s="58">
        <v>0</v>
      </c>
      <c r="K37" s="68">
        <f t="shared" si="2"/>
        <v>0</v>
      </c>
      <c r="L37" s="68" t="e">
        <f t="shared" si="1"/>
        <v>#DIV/0!</v>
      </c>
    </row>
    <row r="38" spans="2:12" x14ac:dyDescent="0.25">
      <c r="B38" s="6">
        <v>7</v>
      </c>
      <c r="C38" s="6"/>
      <c r="D38" s="6"/>
      <c r="E38" s="82"/>
      <c r="F38" s="19" t="s">
        <v>3</v>
      </c>
      <c r="G38" s="74">
        <v>1592.67</v>
      </c>
      <c r="H38" s="83">
        <v>0</v>
      </c>
      <c r="I38" s="83">
        <v>1591.08</v>
      </c>
      <c r="J38" s="73">
        <v>0</v>
      </c>
      <c r="K38" s="68">
        <v>0</v>
      </c>
      <c r="L38" s="68">
        <f t="shared" si="1"/>
        <v>0</v>
      </c>
    </row>
    <row r="39" spans="2:12" x14ac:dyDescent="0.25">
      <c r="B39" s="6"/>
      <c r="C39" s="6">
        <v>72</v>
      </c>
      <c r="D39" s="6"/>
      <c r="E39" s="81"/>
      <c r="F39" s="78" t="s">
        <v>25</v>
      </c>
      <c r="G39" s="67">
        <v>1592.67</v>
      </c>
      <c r="H39" s="80">
        <v>0</v>
      </c>
      <c r="I39" s="80">
        <v>1591.08</v>
      </c>
      <c r="J39" s="80">
        <v>0</v>
      </c>
      <c r="K39" s="68">
        <v>0</v>
      </c>
      <c r="L39" s="68">
        <f t="shared" si="1"/>
        <v>0</v>
      </c>
    </row>
    <row r="40" spans="2:12" x14ac:dyDescent="0.25">
      <c r="B40" s="6"/>
      <c r="C40" s="6"/>
      <c r="D40" s="6">
        <v>722</v>
      </c>
      <c r="E40" s="81"/>
      <c r="F40" s="78" t="s">
        <v>178</v>
      </c>
      <c r="G40" s="67">
        <v>1592.67</v>
      </c>
      <c r="H40" s="80">
        <v>0</v>
      </c>
      <c r="I40" s="80">
        <v>1591.08</v>
      </c>
      <c r="J40" s="80">
        <v>0</v>
      </c>
      <c r="K40" s="68">
        <v>0</v>
      </c>
      <c r="L40" s="68">
        <f t="shared" si="1"/>
        <v>0</v>
      </c>
    </row>
    <row r="41" spans="2:12" x14ac:dyDescent="0.25">
      <c r="B41" s="6"/>
      <c r="C41" s="6"/>
      <c r="D41" s="6"/>
      <c r="E41" s="81">
        <v>7227</v>
      </c>
      <c r="F41" s="78" t="s">
        <v>122</v>
      </c>
      <c r="G41" s="67">
        <v>1592.67</v>
      </c>
      <c r="H41" s="80">
        <v>0</v>
      </c>
      <c r="I41" s="80">
        <v>1591.08</v>
      </c>
      <c r="J41" s="80">
        <v>0</v>
      </c>
      <c r="K41" s="68">
        <v>0</v>
      </c>
      <c r="L41" s="68">
        <f t="shared" si="1"/>
        <v>0</v>
      </c>
    </row>
    <row r="42" spans="2:12" x14ac:dyDescent="0.25">
      <c r="B42" s="150">
        <v>9</v>
      </c>
      <c r="C42" s="150"/>
      <c r="D42" s="150"/>
      <c r="E42" s="151"/>
      <c r="F42" s="152" t="s">
        <v>184</v>
      </c>
      <c r="G42" s="421">
        <v>21438.73</v>
      </c>
      <c r="H42" s="153">
        <v>62135</v>
      </c>
      <c r="I42" s="153">
        <v>77758.2</v>
      </c>
      <c r="J42" s="173">
        <f>J43</f>
        <v>64220.18</v>
      </c>
      <c r="K42" s="155">
        <f>J42/G43*100</f>
        <v>299.55216563667716</v>
      </c>
      <c r="L42" s="68">
        <f t="shared" si="1"/>
        <v>82.589591837259619</v>
      </c>
    </row>
    <row r="43" spans="2:12" x14ac:dyDescent="0.25">
      <c r="B43" s="150"/>
      <c r="C43" s="150">
        <v>92</v>
      </c>
      <c r="D43" s="150"/>
      <c r="E43" s="156"/>
      <c r="F43" s="157" t="s">
        <v>183</v>
      </c>
      <c r="G43" s="158">
        <v>21438.73</v>
      </c>
      <c r="H43" s="158">
        <v>62135</v>
      </c>
      <c r="I43" s="158">
        <v>77758.2</v>
      </c>
      <c r="J43" s="425">
        <f>J44</f>
        <v>64220.18</v>
      </c>
      <c r="K43" s="155">
        <f>J43/G44*100</f>
        <v>299.55216563667716</v>
      </c>
      <c r="L43" s="68">
        <f t="shared" si="1"/>
        <v>82.589591837259619</v>
      </c>
    </row>
    <row r="44" spans="2:12" x14ac:dyDescent="0.25">
      <c r="B44" s="150"/>
      <c r="C44" s="150"/>
      <c r="D44" s="150">
        <v>922</v>
      </c>
      <c r="E44" s="156"/>
      <c r="F44" s="157" t="s">
        <v>182</v>
      </c>
      <c r="G44" s="158">
        <v>21438.73</v>
      </c>
      <c r="H44" s="158">
        <v>62135</v>
      </c>
      <c r="I44" s="158">
        <v>77758.2</v>
      </c>
      <c r="J44" s="425">
        <f>J45</f>
        <v>64220.18</v>
      </c>
      <c r="K44" s="155">
        <f>J44/G45*100</f>
        <v>299.55216563667716</v>
      </c>
      <c r="L44" s="68">
        <f t="shared" si="1"/>
        <v>82.589591837259619</v>
      </c>
    </row>
    <row r="45" spans="2:12" x14ac:dyDescent="0.25">
      <c r="B45" s="150"/>
      <c r="C45" s="150"/>
      <c r="D45" s="150"/>
      <c r="E45" s="156">
        <v>9221</v>
      </c>
      <c r="F45" s="157" t="s">
        <v>181</v>
      </c>
      <c r="G45" s="158">
        <v>21438.73</v>
      </c>
      <c r="H45" s="158">
        <v>62135</v>
      </c>
      <c r="I45" s="158">
        <v>77758.2</v>
      </c>
      <c r="J45" s="425">
        <v>64220.18</v>
      </c>
      <c r="K45" s="155" t="e">
        <f>J45/G46*100</f>
        <v>#DIV/0!</v>
      </c>
      <c r="L45" s="68">
        <f t="shared" si="1"/>
        <v>82.589591837259619</v>
      </c>
    </row>
    <row r="47" spans="2:12" ht="25.5" x14ac:dyDescent="0.25">
      <c r="B47" s="452" t="s">
        <v>7</v>
      </c>
      <c r="C47" s="453"/>
      <c r="D47" s="453"/>
      <c r="E47" s="453"/>
      <c r="F47" s="454"/>
      <c r="G47" s="171" t="s">
        <v>180</v>
      </c>
      <c r="H47" s="35" t="s">
        <v>218</v>
      </c>
      <c r="I47" s="35" t="s">
        <v>219</v>
      </c>
      <c r="J47" s="171" t="s">
        <v>220</v>
      </c>
      <c r="K47" s="35" t="s">
        <v>17</v>
      </c>
      <c r="L47" s="35" t="s">
        <v>50</v>
      </c>
    </row>
    <row r="48" spans="2:12" x14ac:dyDescent="0.25">
      <c r="B48" s="452">
        <v>1</v>
      </c>
      <c r="C48" s="453"/>
      <c r="D48" s="453"/>
      <c r="E48" s="453"/>
      <c r="F48" s="454"/>
      <c r="G48" s="35">
        <v>2</v>
      </c>
      <c r="H48" s="35">
        <v>3</v>
      </c>
      <c r="I48" s="35">
        <v>4</v>
      </c>
      <c r="J48" s="35">
        <v>5</v>
      </c>
      <c r="K48" s="35" t="s">
        <v>19</v>
      </c>
      <c r="L48" s="35" t="s">
        <v>20</v>
      </c>
    </row>
    <row r="49" spans="2:12" x14ac:dyDescent="0.25">
      <c r="B49" s="6"/>
      <c r="C49" s="6"/>
      <c r="D49" s="6"/>
      <c r="E49" s="6"/>
      <c r="F49" s="6" t="s">
        <v>8</v>
      </c>
      <c r="G49" s="71">
        <v>1400816.75</v>
      </c>
      <c r="H49" s="72">
        <f>H50+H101</f>
        <v>1643460</v>
      </c>
      <c r="I49" s="72">
        <v>1738665.17</v>
      </c>
      <c r="J49" s="73">
        <f>J50+J101</f>
        <v>1622539.8699999999</v>
      </c>
      <c r="K49" s="84">
        <f>J49/G49*100</f>
        <v>115.82813169531275</v>
      </c>
      <c r="L49" s="84">
        <f t="shared" ref="L49:L112" si="3">J49/I49*100</f>
        <v>93.321008437754571</v>
      </c>
    </row>
    <row r="50" spans="2:12" x14ac:dyDescent="0.25">
      <c r="B50" s="6">
        <v>3</v>
      </c>
      <c r="C50" s="6"/>
      <c r="D50" s="6"/>
      <c r="E50" s="6"/>
      <c r="F50" s="6" t="s">
        <v>4</v>
      </c>
      <c r="G50" s="74">
        <v>1326170.72</v>
      </c>
      <c r="H50" s="75">
        <f>H51+H61+H94+H98</f>
        <v>1600810</v>
      </c>
      <c r="I50" s="75">
        <v>1671961.66</v>
      </c>
      <c r="J50" s="73">
        <f>J51+J61+J94+J98</f>
        <v>1598177.5799999998</v>
      </c>
      <c r="K50" s="84">
        <f>J50/G50*100</f>
        <v>120.51069714463307</v>
      </c>
      <c r="L50" s="84">
        <f t="shared" si="3"/>
        <v>95.586975361624013</v>
      </c>
    </row>
    <row r="51" spans="2:12" x14ac:dyDescent="0.25">
      <c r="B51" s="6"/>
      <c r="C51" s="6">
        <v>31</v>
      </c>
      <c r="D51" s="6"/>
      <c r="E51" s="10"/>
      <c r="F51" s="10" t="s">
        <v>5</v>
      </c>
      <c r="G51" s="67">
        <v>1136497.1399999999</v>
      </c>
      <c r="H51" s="52">
        <v>1295120</v>
      </c>
      <c r="I51" s="52">
        <v>1393883.5</v>
      </c>
      <c r="J51" s="58">
        <f>J52+J56+J58</f>
        <v>1382195.21</v>
      </c>
      <c r="K51" s="84">
        <f>J51/G51*100</f>
        <v>121.6188903035867</v>
      </c>
      <c r="L51" s="84">
        <f t="shared" si="3"/>
        <v>99.161458615443834</v>
      </c>
    </row>
    <row r="52" spans="2:12" x14ac:dyDescent="0.25">
      <c r="B52" s="21"/>
      <c r="C52" s="21"/>
      <c r="D52" s="21">
        <v>311</v>
      </c>
      <c r="E52" s="7"/>
      <c r="F52" s="7" t="s">
        <v>26</v>
      </c>
      <c r="G52" s="67">
        <v>936037.06</v>
      </c>
      <c r="H52" s="52">
        <v>1103420</v>
      </c>
      <c r="I52" s="52">
        <v>1153883.5</v>
      </c>
      <c r="J52" s="58">
        <f>J53+J54+J55</f>
        <v>1147577.7</v>
      </c>
      <c r="K52" s="84">
        <f>J52/G52*100</f>
        <v>122.59960091751067</v>
      </c>
      <c r="L52" s="84">
        <f t="shared" si="3"/>
        <v>99.453515021230473</v>
      </c>
    </row>
    <row r="53" spans="2:12" x14ac:dyDescent="0.25">
      <c r="B53" s="21"/>
      <c r="C53" s="21"/>
      <c r="D53" s="21"/>
      <c r="E53" s="172">
        <v>3111</v>
      </c>
      <c r="F53" s="7" t="s">
        <v>27</v>
      </c>
      <c r="G53" s="67">
        <v>901521.63</v>
      </c>
      <c r="H53" s="52">
        <v>1103420</v>
      </c>
      <c r="I53" s="52">
        <v>1153883.5</v>
      </c>
      <c r="J53" s="58">
        <v>1097432.58</v>
      </c>
      <c r="K53" s="84">
        <f>J53/G53*100</f>
        <v>121.73114249072428</v>
      </c>
      <c r="L53" s="84">
        <f t="shared" si="3"/>
        <v>95.107745279311132</v>
      </c>
    </row>
    <row r="54" spans="2:12" x14ac:dyDescent="0.25">
      <c r="B54" s="21"/>
      <c r="C54" s="21"/>
      <c r="D54" s="21"/>
      <c r="E54" s="85">
        <v>3113</v>
      </c>
      <c r="F54" s="86" t="s">
        <v>77</v>
      </c>
      <c r="G54" s="67">
        <v>26009.03</v>
      </c>
      <c r="H54" s="52">
        <v>0</v>
      </c>
      <c r="I54" s="52">
        <v>0</v>
      </c>
      <c r="J54" s="90">
        <v>36040.42</v>
      </c>
      <c r="K54" s="84">
        <v>0</v>
      </c>
      <c r="L54" s="84" t="e">
        <f t="shared" si="3"/>
        <v>#DIV/0!</v>
      </c>
    </row>
    <row r="55" spans="2:12" x14ac:dyDescent="0.25">
      <c r="B55" s="21"/>
      <c r="C55" s="21"/>
      <c r="D55" s="21"/>
      <c r="E55" s="87">
        <v>3114</v>
      </c>
      <c r="F55" s="86" t="s">
        <v>78</v>
      </c>
      <c r="G55" s="67">
        <v>8506.4</v>
      </c>
      <c r="H55" s="52">
        <v>0</v>
      </c>
      <c r="I55" s="52">
        <v>0</v>
      </c>
      <c r="J55" s="90">
        <v>14104.7</v>
      </c>
      <c r="K55" s="84">
        <v>0</v>
      </c>
      <c r="L55" s="84" t="e">
        <f t="shared" si="3"/>
        <v>#DIV/0!</v>
      </c>
    </row>
    <row r="56" spans="2:12" x14ac:dyDescent="0.25">
      <c r="B56" s="21"/>
      <c r="C56" s="21"/>
      <c r="D56" s="21">
        <v>312</v>
      </c>
      <c r="E56" s="88"/>
      <c r="F56" s="89" t="s">
        <v>79</v>
      </c>
      <c r="G56" s="58">
        <v>46010.81</v>
      </c>
      <c r="H56" s="58">
        <v>30100</v>
      </c>
      <c r="I56" s="58">
        <v>50000</v>
      </c>
      <c r="J56" s="58">
        <f>J57</f>
        <v>47053.69</v>
      </c>
      <c r="K56" s="84">
        <f>J56/G56*100</f>
        <v>102.26659778430331</v>
      </c>
      <c r="L56" s="84">
        <f t="shared" si="3"/>
        <v>94.107380000000006</v>
      </c>
    </row>
    <row r="57" spans="2:12" x14ac:dyDescent="0.25">
      <c r="B57" s="21"/>
      <c r="C57" s="21"/>
      <c r="D57" s="21"/>
      <c r="E57" s="88">
        <v>3121</v>
      </c>
      <c r="F57" s="89" t="s">
        <v>79</v>
      </c>
      <c r="G57" s="58">
        <v>46010.81</v>
      </c>
      <c r="H57" s="58">
        <v>30100</v>
      </c>
      <c r="I57" s="58">
        <v>50000</v>
      </c>
      <c r="J57" s="58">
        <v>47053.69</v>
      </c>
      <c r="K57" s="84">
        <f>J57/G57*100</f>
        <v>102.26659778430331</v>
      </c>
      <c r="L57" s="84">
        <f t="shared" si="3"/>
        <v>94.107380000000006</v>
      </c>
    </row>
    <row r="58" spans="2:12" x14ac:dyDescent="0.25">
      <c r="B58" s="21"/>
      <c r="C58" s="21"/>
      <c r="D58" s="21">
        <v>313</v>
      </c>
      <c r="E58" s="88"/>
      <c r="F58" s="89" t="s">
        <v>80</v>
      </c>
      <c r="G58" s="58">
        <v>154449.26999999999</v>
      </c>
      <c r="H58" s="58">
        <v>161600</v>
      </c>
      <c r="I58" s="58">
        <v>190000</v>
      </c>
      <c r="J58" s="58">
        <f>J59</f>
        <v>187563.82</v>
      </c>
      <c r="K58" s="84">
        <f>J58/G58*100</f>
        <v>121.44040564257767</v>
      </c>
      <c r="L58" s="84">
        <f t="shared" si="3"/>
        <v>98.717799999999997</v>
      </c>
    </row>
    <row r="59" spans="2:12" x14ac:dyDescent="0.25">
      <c r="B59" s="21"/>
      <c r="C59" s="21"/>
      <c r="D59" s="21"/>
      <c r="E59" s="88">
        <v>3132</v>
      </c>
      <c r="F59" s="89" t="s">
        <v>81</v>
      </c>
      <c r="G59" s="58">
        <v>154441.44</v>
      </c>
      <c r="H59" s="58">
        <v>161600</v>
      </c>
      <c r="I59" s="58">
        <v>190000</v>
      </c>
      <c r="J59" s="58">
        <v>187563.82</v>
      </c>
      <c r="K59" s="84">
        <f>J59/G59*100</f>
        <v>121.44656252881352</v>
      </c>
      <c r="L59" s="84">
        <f t="shared" si="3"/>
        <v>98.717799999999997</v>
      </c>
    </row>
    <row r="60" spans="2:12" x14ac:dyDescent="0.25">
      <c r="B60" s="21"/>
      <c r="C60" s="21"/>
      <c r="D60" s="21"/>
      <c r="E60" s="88">
        <v>3133</v>
      </c>
      <c r="F60" s="89" t="s">
        <v>82</v>
      </c>
      <c r="G60" s="58">
        <v>7.83</v>
      </c>
      <c r="H60" s="58">
        <v>0</v>
      </c>
      <c r="I60" s="58">
        <v>0</v>
      </c>
      <c r="J60" s="58">
        <v>0</v>
      </c>
      <c r="K60" s="84">
        <v>0</v>
      </c>
      <c r="L60" s="84" t="e">
        <f t="shared" si="3"/>
        <v>#DIV/0!</v>
      </c>
    </row>
    <row r="61" spans="2:12" x14ac:dyDescent="0.25">
      <c r="B61" s="21"/>
      <c r="C61" s="21">
        <v>32</v>
      </c>
      <c r="D61" s="31"/>
      <c r="E61" s="8"/>
      <c r="F61" s="7" t="s">
        <v>13</v>
      </c>
      <c r="G61" s="58">
        <v>187201.45</v>
      </c>
      <c r="H61" s="58">
        <v>304490</v>
      </c>
      <c r="I61" s="58">
        <v>276139.72000000003</v>
      </c>
      <c r="J61" s="58">
        <v>214238.44</v>
      </c>
      <c r="K61" s="84">
        <f>J61/G61*100</f>
        <v>114.44272466906639</v>
      </c>
      <c r="L61" s="84">
        <f t="shared" si="3"/>
        <v>77.583348023964092</v>
      </c>
    </row>
    <row r="62" spans="2:12" x14ac:dyDescent="0.25">
      <c r="B62" s="21"/>
      <c r="C62" s="21"/>
      <c r="D62" s="21">
        <v>321</v>
      </c>
      <c r="E62" s="7"/>
      <c r="F62" s="7" t="s">
        <v>28</v>
      </c>
      <c r="G62" s="58">
        <v>69932.42</v>
      </c>
      <c r="H62" s="58">
        <v>97886.73</v>
      </c>
      <c r="I62" s="58">
        <v>73576.73</v>
      </c>
      <c r="J62" s="58">
        <v>65589.960000000006</v>
      </c>
      <c r="K62" s="84">
        <f>J62/G62*100</f>
        <v>93.790490876763613</v>
      </c>
      <c r="L62" s="84">
        <f t="shared" si="3"/>
        <v>89.144978310397889</v>
      </c>
    </row>
    <row r="63" spans="2:12" x14ac:dyDescent="0.25">
      <c r="B63" s="21"/>
      <c r="C63" s="21"/>
      <c r="D63" s="21"/>
      <c r="E63" s="172">
        <v>3211</v>
      </c>
      <c r="F63" s="27" t="s">
        <v>29</v>
      </c>
      <c r="G63" s="58">
        <v>22427.119999999999</v>
      </c>
      <c r="H63" s="58">
        <v>51586.729999999996</v>
      </c>
      <c r="I63" s="58">
        <v>8176.7299999999959</v>
      </c>
      <c r="J63" s="58">
        <v>7106.74</v>
      </c>
      <c r="K63" s="84">
        <f>J63/G63*100</f>
        <v>31.688152558152812</v>
      </c>
      <c r="L63" s="84">
        <f t="shared" si="3"/>
        <v>86.914206534886233</v>
      </c>
    </row>
    <row r="64" spans="2:12" x14ac:dyDescent="0.25">
      <c r="B64" s="21"/>
      <c r="C64" s="21"/>
      <c r="D64" s="21"/>
      <c r="E64" s="88">
        <v>3212</v>
      </c>
      <c r="F64" s="89" t="s">
        <v>83</v>
      </c>
      <c r="G64" s="58">
        <v>44966.7</v>
      </c>
      <c r="H64" s="58">
        <v>45200</v>
      </c>
      <c r="I64" s="58">
        <v>45200</v>
      </c>
      <c r="J64" s="58">
        <v>43348.6</v>
      </c>
      <c r="K64" s="84">
        <f>J64/G64*100</f>
        <v>96.401559376160577</v>
      </c>
      <c r="L64" s="84">
        <f t="shared" si="3"/>
        <v>95.903982300884948</v>
      </c>
    </row>
    <row r="65" spans="2:12" x14ac:dyDescent="0.25">
      <c r="B65" s="21"/>
      <c r="C65" s="21"/>
      <c r="D65" s="21"/>
      <c r="E65" s="88">
        <v>3213</v>
      </c>
      <c r="F65" s="89" t="s">
        <v>84</v>
      </c>
      <c r="G65" s="58">
        <v>2538.6</v>
      </c>
      <c r="H65" s="58">
        <v>1100</v>
      </c>
      <c r="I65" s="58">
        <v>20040</v>
      </c>
      <c r="J65" s="58">
        <v>14379.5</v>
      </c>
      <c r="K65" s="84">
        <f>J65/G65*100</f>
        <v>566.434255101237</v>
      </c>
      <c r="L65" s="84">
        <f t="shared" si="3"/>
        <v>71.753992015968066</v>
      </c>
    </row>
    <row r="66" spans="2:12" x14ac:dyDescent="0.25">
      <c r="B66" s="21"/>
      <c r="C66" s="21"/>
      <c r="D66" s="21"/>
      <c r="E66" s="88">
        <v>3214</v>
      </c>
      <c r="F66" s="89" t="s">
        <v>223</v>
      </c>
      <c r="G66" s="58">
        <v>0</v>
      </c>
      <c r="H66" s="58">
        <v>0</v>
      </c>
      <c r="I66" s="58">
        <v>160</v>
      </c>
      <c r="J66" s="58">
        <v>755.12</v>
      </c>
      <c r="K66" s="84">
        <f t="shared" ref="K66:K79" si="4">J66/G67*100</f>
        <v>2.0839514050085812</v>
      </c>
      <c r="L66" s="84">
        <f t="shared" si="3"/>
        <v>471.95</v>
      </c>
    </row>
    <row r="67" spans="2:12" x14ac:dyDescent="0.25">
      <c r="B67" s="21"/>
      <c r="C67" s="21"/>
      <c r="D67" s="21">
        <v>322</v>
      </c>
      <c r="E67" s="88"/>
      <c r="F67" s="89" t="s">
        <v>85</v>
      </c>
      <c r="G67" s="58">
        <v>36235.01</v>
      </c>
      <c r="H67" s="58">
        <v>40507</v>
      </c>
      <c r="I67" s="58">
        <v>33027.020000000004</v>
      </c>
      <c r="J67" s="58">
        <v>29931.37</v>
      </c>
      <c r="K67" s="84">
        <f t="shared" si="4"/>
        <v>301.83036155464259</v>
      </c>
      <c r="L67" s="84">
        <f t="shared" si="3"/>
        <v>90.626916990997046</v>
      </c>
    </row>
    <row r="68" spans="2:12" x14ac:dyDescent="0.25">
      <c r="B68" s="21"/>
      <c r="C68" s="21"/>
      <c r="D68" s="21"/>
      <c r="E68" s="88">
        <v>3221</v>
      </c>
      <c r="F68" s="89" t="s">
        <v>86</v>
      </c>
      <c r="G68" s="58">
        <v>9916.6200000000008</v>
      </c>
      <c r="H68" s="58">
        <v>10910</v>
      </c>
      <c r="I68" s="58">
        <v>7316.4699999999993</v>
      </c>
      <c r="J68" s="58">
        <v>6630.32</v>
      </c>
      <c r="K68" s="84">
        <f t="shared" si="4"/>
        <v>133.99458388909099</v>
      </c>
      <c r="L68" s="84">
        <f t="shared" si="3"/>
        <v>90.621843593973608</v>
      </c>
    </row>
    <row r="69" spans="2:12" x14ac:dyDescent="0.25">
      <c r="B69" s="21"/>
      <c r="C69" s="21"/>
      <c r="D69" s="21"/>
      <c r="E69" s="88">
        <v>3222</v>
      </c>
      <c r="F69" s="89" t="s">
        <v>87</v>
      </c>
      <c r="G69" s="58">
        <v>4948.2</v>
      </c>
      <c r="H69" s="58">
        <v>7300</v>
      </c>
      <c r="I69" s="58">
        <v>4900</v>
      </c>
      <c r="J69" s="58">
        <v>4298.3</v>
      </c>
      <c r="K69" s="84">
        <f t="shared" si="4"/>
        <v>25.757433209429031</v>
      </c>
      <c r="L69" s="84">
        <f t="shared" si="3"/>
        <v>87.720408163265304</v>
      </c>
    </row>
    <row r="70" spans="2:12" x14ac:dyDescent="0.25">
      <c r="B70" s="21"/>
      <c r="C70" s="21"/>
      <c r="D70" s="21"/>
      <c r="E70" s="88">
        <v>3223</v>
      </c>
      <c r="F70" s="89" t="s">
        <v>88</v>
      </c>
      <c r="G70" s="90">
        <v>16687.61</v>
      </c>
      <c r="H70" s="58">
        <v>17650</v>
      </c>
      <c r="I70" s="58">
        <v>15190.55</v>
      </c>
      <c r="J70" s="58">
        <v>15399</v>
      </c>
      <c r="K70" s="84">
        <f t="shared" si="4"/>
        <v>1039.0407816253273</v>
      </c>
      <c r="L70" s="84">
        <f t="shared" si="3"/>
        <v>101.37223471171222</v>
      </c>
    </row>
    <row r="71" spans="2:12" x14ac:dyDescent="0.25">
      <c r="B71" s="21"/>
      <c r="C71" s="21"/>
      <c r="D71" s="21"/>
      <c r="E71" s="88">
        <v>3224</v>
      </c>
      <c r="F71" s="89" t="s">
        <v>89</v>
      </c>
      <c r="G71" s="90">
        <v>1482.04</v>
      </c>
      <c r="H71" s="58">
        <v>747</v>
      </c>
      <c r="I71" s="58">
        <v>2500</v>
      </c>
      <c r="J71" s="58">
        <v>2315.02</v>
      </c>
      <c r="K71" s="84">
        <f t="shared" si="4"/>
        <v>72.332168946490285</v>
      </c>
      <c r="L71" s="84">
        <f t="shared" si="3"/>
        <v>92.600799999999992</v>
      </c>
    </row>
    <row r="72" spans="2:12" x14ac:dyDescent="0.25">
      <c r="B72" s="21"/>
      <c r="C72" s="21"/>
      <c r="D72" s="21"/>
      <c r="E72" s="88">
        <v>3225</v>
      </c>
      <c r="F72" s="89" t="s">
        <v>90</v>
      </c>
      <c r="G72" s="90">
        <v>3200.54</v>
      </c>
      <c r="H72" s="58">
        <v>2400</v>
      </c>
      <c r="I72" s="58">
        <v>3010</v>
      </c>
      <c r="J72" s="58">
        <v>1181.6400000000001</v>
      </c>
      <c r="K72" s="84" t="e">
        <f t="shared" si="4"/>
        <v>#DIV/0!</v>
      </c>
      <c r="L72" s="84">
        <f t="shared" si="3"/>
        <v>39.25714285714286</v>
      </c>
    </row>
    <row r="73" spans="2:12" x14ac:dyDescent="0.25">
      <c r="B73" s="21"/>
      <c r="C73" s="21"/>
      <c r="D73" s="21"/>
      <c r="E73" s="88">
        <v>3227</v>
      </c>
      <c r="F73" s="89" t="s">
        <v>91</v>
      </c>
      <c r="G73" s="90">
        <v>0</v>
      </c>
      <c r="H73" s="58">
        <v>1500</v>
      </c>
      <c r="I73" s="58">
        <v>110</v>
      </c>
      <c r="J73" s="58">
        <v>107.09</v>
      </c>
      <c r="K73" s="84">
        <f t="shared" si="4"/>
        <v>0.16717938758860476</v>
      </c>
      <c r="L73" s="84">
        <f t="shared" si="3"/>
        <v>97.354545454545459</v>
      </c>
    </row>
    <row r="74" spans="2:12" x14ac:dyDescent="0.25">
      <c r="B74" s="21"/>
      <c r="C74" s="21"/>
      <c r="D74" s="21">
        <v>323</v>
      </c>
      <c r="E74" s="88"/>
      <c r="F74" s="89" t="s">
        <v>92</v>
      </c>
      <c r="G74" s="90">
        <v>64056.94</v>
      </c>
      <c r="H74" s="58">
        <v>122653</v>
      </c>
      <c r="I74" s="58">
        <v>104561.33</v>
      </c>
      <c r="J74" s="58">
        <v>51467.61</v>
      </c>
      <c r="K74" s="84">
        <f t="shared" si="4"/>
        <v>423.99187070901456</v>
      </c>
      <c r="L74" s="84">
        <f t="shared" si="3"/>
        <v>49.222413295622772</v>
      </c>
    </row>
    <row r="75" spans="2:12" x14ac:dyDescent="0.25">
      <c r="B75" s="21"/>
      <c r="C75" s="21"/>
      <c r="D75" s="21"/>
      <c r="E75" s="88">
        <v>3231</v>
      </c>
      <c r="F75" s="89" t="s">
        <v>93</v>
      </c>
      <c r="G75" s="90">
        <v>12138.82</v>
      </c>
      <c r="H75" s="58">
        <v>35950</v>
      </c>
      <c r="I75" s="58">
        <v>11280</v>
      </c>
      <c r="J75" s="58">
        <v>8818.83</v>
      </c>
      <c r="K75" s="84">
        <f t="shared" si="4"/>
        <v>243.91055426485229</v>
      </c>
      <c r="L75" s="84">
        <f t="shared" si="3"/>
        <v>78.181117021276592</v>
      </c>
    </row>
    <row r="76" spans="2:12" x14ac:dyDescent="0.25">
      <c r="B76" s="21"/>
      <c r="C76" s="21"/>
      <c r="D76" s="21"/>
      <c r="E76" s="88">
        <v>3232</v>
      </c>
      <c r="F76" s="89" t="s">
        <v>94</v>
      </c>
      <c r="G76" s="90">
        <v>3615.6</v>
      </c>
      <c r="H76" s="58">
        <v>38100</v>
      </c>
      <c r="I76" s="58">
        <v>41900</v>
      </c>
      <c r="J76" s="58">
        <v>9404.31</v>
      </c>
      <c r="K76" s="84" t="e">
        <f t="shared" si="4"/>
        <v>#DIV/0!</v>
      </c>
      <c r="L76" s="84">
        <f t="shared" si="3"/>
        <v>22.444653937947493</v>
      </c>
    </row>
    <row r="77" spans="2:12" x14ac:dyDescent="0.25">
      <c r="B77" s="21"/>
      <c r="C77" s="21"/>
      <c r="D77" s="21"/>
      <c r="E77" s="88">
        <v>3233</v>
      </c>
      <c r="F77" s="89" t="s">
        <v>95</v>
      </c>
      <c r="G77" s="90">
        <v>0</v>
      </c>
      <c r="H77" s="58">
        <v>100</v>
      </c>
      <c r="I77" s="58">
        <v>300</v>
      </c>
      <c r="J77" s="58">
        <v>156.47999999999999</v>
      </c>
      <c r="K77" s="84">
        <f t="shared" si="4"/>
        <v>5.6255392579810177</v>
      </c>
      <c r="L77" s="84">
        <f t="shared" si="3"/>
        <v>52.16</v>
      </c>
    </row>
    <row r="78" spans="2:12" x14ac:dyDescent="0.25">
      <c r="B78" s="21"/>
      <c r="C78" s="21"/>
      <c r="D78" s="21"/>
      <c r="E78" s="88">
        <v>3234</v>
      </c>
      <c r="F78" s="89" t="s">
        <v>96</v>
      </c>
      <c r="G78" s="90">
        <v>2781.6</v>
      </c>
      <c r="H78" s="58">
        <v>3500</v>
      </c>
      <c r="I78" s="58">
        <v>4500</v>
      </c>
      <c r="J78" s="58">
        <v>3887.7</v>
      </c>
      <c r="K78" s="84">
        <f t="shared" si="4"/>
        <v>31.630384109387087</v>
      </c>
      <c r="L78" s="84">
        <f t="shared" si="3"/>
        <v>86.393333333333331</v>
      </c>
    </row>
    <row r="79" spans="2:12" x14ac:dyDescent="0.25">
      <c r="B79" s="21"/>
      <c r="C79" s="21"/>
      <c r="D79" s="21"/>
      <c r="E79" s="88">
        <v>3235</v>
      </c>
      <c r="F79" s="89" t="s">
        <v>97</v>
      </c>
      <c r="G79" s="90">
        <v>12291.03</v>
      </c>
      <c r="H79" s="58">
        <v>22053</v>
      </c>
      <c r="I79" s="58">
        <v>20000</v>
      </c>
      <c r="J79" s="58">
        <v>20079.28</v>
      </c>
      <c r="K79" s="84">
        <f t="shared" si="4"/>
        <v>630.35348778803279</v>
      </c>
      <c r="L79" s="84">
        <f t="shared" si="3"/>
        <v>100.39639999999999</v>
      </c>
    </row>
    <row r="80" spans="2:12" x14ac:dyDescent="0.25">
      <c r="B80" s="21"/>
      <c r="C80" s="21"/>
      <c r="D80" s="21"/>
      <c r="E80" s="88">
        <v>3236</v>
      </c>
      <c r="F80" s="89" t="s">
        <v>98</v>
      </c>
      <c r="G80" s="90">
        <v>3185.4</v>
      </c>
      <c r="H80" s="58">
        <v>3300</v>
      </c>
      <c r="I80" s="58">
        <v>3300</v>
      </c>
      <c r="J80" s="58">
        <v>2686</v>
      </c>
      <c r="K80" s="84">
        <v>0</v>
      </c>
      <c r="L80" s="84">
        <f t="shared" si="3"/>
        <v>81.393939393939391</v>
      </c>
    </row>
    <row r="81" spans="2:12" x14ac:dyDescent="0.25">
      <c r="B81" s="21"/>
      <c r="C81" s="21"/>
      <c r="D81" s="21"/>
      <c r="E81" s="88">
        <v>3237</v>
      </c>
      <c r="F81" s="89" t="s">
        <v>99</v>
      </c>
      <c r="G81" s="90">
        <v>27833.93</v>
      </c>
      <c r="H81" s="58">
        <v>15950</v>
      </c>
      <c r="I81" s="58">
        <v>19531.330000000002</v>
      </c>
      <c r="J81" s="58">
        <v>4696.49</v>
      </c>
      <c r="K81" s="84">
        <f t="shared" ref="K81:K89" si="5">J81/G82*100</f>
        <v>311.36812654971692</v>
      </c>
      <c r="L81" s="84">
        <f t="shared" si="3"/>
        <v>24.045930307869455</v>
      </c>
    </row>
    <row r="82" spans="2:12" x14ac:dyDescent="0.25">
      <c r="B82" s="21"/>
      <c r="C82" s="21"/>
      <c r="D82" s="21"/>
      <c r="E82" s="88">
        <v>3238</v>
      </c>
      <c r="F82" s="89" t="s">
        <v>100</v>
      </c>
      <c r="G82" s="90">
        <v>1508.34</v>
      </c>
      <c r="H82" s="58">
        <v>1450</v>
      </c>
      <c r="I82" s="58">
        <v>1450</v>
      </c>
      <c r="J82" s="58">
        <v>1394.59</v>
      </c>
      <c r="K82" s="84">
        <f t="shared" si="5"/>
        <v>198.59730568767623</v>
      </c>
      <c r="L82" s="84">
        <f t="shared" si="3"/>
        <v>96.178620689655176</v>
      </c>
    </row>
    <row r="83" spans="2:12" x14ac:dyDescent="0.25">
      <c r="B83" s="21"/>
      <c r="C83" s="21"/>
      <c r="D83" s="21"/>
      <c r="E83" s="88">
        <v>3239</v>
      </c>
      <c r="F83" s="89" t="s">
        <v>101</v>
      </c>
      <c r="G83" s="90">
        <v>702.22</v>
      </c>
      <c r="H83" s="58">
        <v>2250</v>
      </c>
      <c r="I83" s="58">
        <v>2300</v>
      </c>
      <c r="J83" s="58">
        <v>343.93</v>
      </c>
      <c r="K83" s="84" t="e">
        <f t="shared" si="5"/>
        <v>#DIV/0!</v>
      </c>
      <c r="L83" s="84">
        <f t="shared" si="3"/>
        <v>14.953478260869565</v>
      </c>
    </row>
    <row r="84" spans="2:12" x14ac:dyDescent="0.25">
      <c r="B84" s="21"/>
      <c r="C84" s="21"/>
      <c r="D84" s="21">
        <v>324</v>
      </c>
      <c r="E84" s="88"/>
      <c r="F84" s="89" t="s">
        <v>131</v>
      </c>
      <c r="G84" s="90">
        <v>0</v>
      </c>
      <c r="H84" s="58">
        <v>15000</v>
      </c>
      <c r="I84" s="58">
        <v>39663.85</v>
      </c>
      <c r="J84" s="58">
        <v>51872.72</v>
      </c>
      <c r="K84" s="84" t="e">
        <f t="shared" si="5"/>
        <v>#DIV/0!</v>
      </c>
      <c r="L84" s="84">
        <f t="shared" si="3"/>
        <v>130.7808495645279</v>
      </c>
    </row>
    <row r="85" spans="2:12" x14ac:dyDescent="0.25">
      <c r="B85" s="21"/>
      <c r="C85" s="21"/>
      <c r="D85" s="21"/>
      <c r="E85" s="88">
        <v>3241</v>
      </c>
      <c r="F85" s="89" t="s">
        <v>132</v>
      </c>
      <c r="G85" s="90">
        <v>0</v>
      </c>
      <c r="H85" s="58">
        <v>15000</v>
      </c>
      <c r="I85" s="58">
        <v>39663.85</v>
      </c>
      <c r="J85" s="58">
        <f>J84</f>
        <v>51872.72</v>
      </c>
      <c r="K85" s="84">
        <f t="shared" si="5"/>
        <v>305.54559441317349</v>
      </c>
      <c r="L85" s="84">
        <f t="shared" si="3"/>
        <v>130.7808495645279</v>
      </c>
    </row>
    <row r="86" spans="2:12" x14ac:dyDescent="0.25">
      <c r="B86" s="21"/>
      <c r="C86" s="21"/>
      <c r="D86" s="21">
        <v>329</v>
      </c>
      <c r="E86" s="88"/>
      <c r="F86" s="89" t="s">
        <v>102</v>
      </c>
      <c r="G86" s="90">
        <v>16977.080000000002</v>
      </c>
      <c r="H86" s="58">
        <v>28443.27</v>
      </c>
      <c r="I86" s="58">
        <v>25310.79</v>
      </c>
      <c r="J86" s="58">
        <v>15376.78</v>
      </c>
      <c r="K86" s="84">
        <f t="shared" si="5"/>
        <v>776.78551582690932</v>
      </c>
      <c r="L86" s="84">
        <f t="shared" si="3"/>
        <v>60.751876966305673</v>
      </c>
    </row>
    <row r="87" spans="2:12" ht="23.25" x14ac:dyDescent="0.25">
      <c r="B87" s="21"/>
      <c r="C87" s="21"/>
      <c r="D87" s="21"/>
      <c r="E87" s="88">
        <v>3291</v>
      </c>
      <c r="F87" s="91" t="s">
        <v>103</v>
      </c>
      <c r="G87" s="90">
        <v>1979.54</v>
      </c>
      <c r="H87" s="58">
        <v>1400</v>
      </c>
      <c r="I87" s="58">
        <v>1300</v>
      </c>
      <c r="J87" s="58">
        <v>1592</v>
      </c>
      <c r="K87" s="84">
        <f t="shared" si="5"/>
        <v>55.301972390698715</v>
      </c>
      <c r="L87" s="84">
        <f t="shared" si="3"/>
        <v>122.46153846153847</v>
      </c>
    </row>
    <row r="88" spans="2:12" x14ac:dyDescent="0.25">
      <c r="B88" s="21"/>
      <c r="C88" s="21"/>
      <c r="D88" s="21"/>
      <c r="E88" s="88">
        <v>3292</v>
      </c>
      <c r="F88" s="89" t="s">
        <v>104</v>
      </c>
      <c r="G88" s="90">
        <v>2878.74</v>
      </c>
      <c r="H88" s="58">
        <v>5300</v>
      </c>
      <c r="I88" s="58">
        <v>5150.79</v>
      </c>
      <c r="J88" s="58">
        <v>2966.09</v>
      </c>
      <c r="K88" s="84">
        <f t="shared" si="5"/>
        <v>511.12164188106368</v>
      </c>
      <c r="L88" s="84">
        <f t="shared" si="3"/>
        <v>57.585147132769933</v>
      </c>
    </row>
    <row r="89" spans="2:12" x14ac:dyDescent="0.25">
      <c r="B89" s="21"/>
      <c r="C89" s="21"/>
      <c r="D89" s="21"/>
      <c r="E89" s="88">
        <v>3293</v>
      </c>
      <c r="F89" s="89" t="s">
        <v>105</v>
      </c>
      <c r="G89" s="90">
        <v>580.30999999999995</v>
      </c>
      <c r="H89" s="58">
        <v>1250</v>
      </c>
      <c r="I89" s="58">
        <v>1330</v>
      </c>
      <c r="J89" s="58">
        <v>587.53</v>
      </c>
      <c r="K89" s="84">
        <f t="shared" si="5"/>
        <v>4427.5056518462698</v>
      </c>
      <c r="L89" s="84">
        <f t="shared" si="3"/>
        <v>44.175187969924814</v>
      </c>
    </row>
    <row r="90" spans="2:12" x14ac:dyDescent="0.25">
      <c r="B90" s="21"/>
      <c r="C90" s="21"/>
      <c r="D90" s="21"/>
      <c r="E90" s="88">
        <v>3294</v>
      </c>
      <c r="F90" s="89" t="s">
        <v>106</v>
      </c>
      <c r="G90" s="90">
        <v>13.27</v>
      </c>
      <c r="H90" s="58">
        <v>13.27</v>
      </c>
      <c r="I90" s="58">
        <v>60</v>
      </c>
      <c r="J90" s="58">
        <v>60</v>
      </c>
      <c r="K90" s="84">
        <v>0</v>
      </c>
      <c r="L90" s="84">
        <f t="shared" si="3"/>
        <v>100</v>
      </c>
    </row>
    <row r="91" spans="2:12" x14ac:dyDescent="0.25">
      <c r="B91" s="21"/>
      <c r="C91" s="21"/>
      <c r="D91" s="21"/>
      <c r="E91" s="88">
        <v>3295</v>
      </c>
      <c r="F91" s="89" t="s">
        <v>107</v>
      </c>
      <c r="G91" s="90">
        <v>3385.93</v>
      </c>
      <c r="H91" s="58">
        <v>3510</v>
      </c>
      <c r="I91" s="58">
        <v>4110</v>
      </c>
      <c r="J91" s="58">
        <v>3976</v>
      </c>
      <c r="K91" s="84">
        <f>J91/G92*100</f>
        <v>1086.3387978142077</v>
      </c>
      <c r="L91" s="84">
        <f t="shared" si="3"/>
        <v>96.739659367396598</v>
      </c>
    </row>
    <row r="92" spans="2:12" x14ac:dyDescent="0.25">
      <c r="B92" s="21"/>
      <c r="C92" s="21"/>
      <c r="D92" s="21"/>
      <c r="E92" s="88">
        <v>3296</v>
      </c>
      <c r="F92" s="89" t="s">
        <v>108</v>
      </c>
      <c r="G92" s="58">
        <v>366</v>
      </c>
      <c r="H92" s="58">
        <v>0</v>
      </c>
      <c r="I92" s="58">
        <v>0</v>
      </c>
      <c r="J92" s="58">
        <v>0</v>
      </c>
      <c r="K92" s="84">
        <v>0</v>
      </c>
      <c r="L92" s="84" t="e">
        <f t="shared" si="3"/>
        <v>#DIV/0!</v>
      </c>
    </row>
    <row r="93" spans="2:12" x14ac:dyDescent="0.25">
      <c r="B93" s="21"/>
      <c r="C93" s="21"/>
      <c r="D93" s="21"/>
      <c r="E93" s="88">
        <v>3299</v>
      </c>
      <c r="F93" s="89" t="s">
        <v>109</v>
      </c>
      <c r="G93" s="58">
        <v>7773.29</v>
      </c>
      <c r="H93" s="58">
        <v>16970</v>
      </c>
      <c r="I93" s="58">
        <v>13360</v>
      </c>
      <c r="J93" s="58">
        <v>6195.16</v>
      </c>
      <c r="K93" s="84" t="e">
        <f>J93/#REF!*100</f>
        <v>#REF!</v>
      </c>
      <c r="L93" s="84">
        <f t="shared" si="3"/>
        <v>46.370958083832335</v>
      </c>
    </row>
    <row r="94" spans="2:12" x14ac:dyDescent="0.25">
      <c r="B94" s="21"/>
      <c r="C94" s="21">
        <v>34</v>
      </c>
      <c r="D94" s="21"/>
      <c r="E94" s="88"/>
      <c r="F94" s="89" t="s">
        <v>110</v>
      </c>
      <c r="G94" s="58">
        <v>1935.6</v>
      </c>
      <c r="H94" s="58">
        <v>1200</v>
      </c>
      <c r="I94" s="58">
        <v>1500</v>
      </c>
      <c r="J94" s="58">
        <v>1305.49</v>
      </c>
      <c r="K94" s="84">
        <f>J94/G94*100</f>
        <v>67.446269890473246</v>
      </c>
      <c r="L94" s="84">
        <f t="shared" si="3"/>
        <v>87.032666666666671</v>
      </c>
    </row>
    <row r="95" spans="2:12" x14ac:dyDescent="0.25">
      <c r="B95" s="21"/>
      <c r="C95" s="21"/>
      <c r="D95" s="21">
        <v>343</v>
      </c>
      <c r="E95" s="88"/>
      <c r="F95" s="89" t="s">
        <v>111</v>
      </c>
      <c r="G95" s="58">
        <v>1935.6</v>
      </c>
      <c r="H95" s="58">
        <v>1200</v>
      </c>
      <c r="I95" s="58">
        <v>1500</v>
      </c>
      <c r="J95" s="58">
        <v>1305.49</v>
      </c>
      <c r="K95" s="84">
        <f t="shared" ref="K95:K117" si="6">J95/G95*100</f>
        <v>67.446269890473246</v>
      </c>
      <c r="L95" s="84">
        <f t="shared" si="3"/>
        <v>87.032666666666671</v>
      </c>
    </row>
    <row r="96" spans="2:12" x14ac:dyDescent="0.25">
      <c r="B96" s="21"/>
      <c r="C96" s="21"/>
      <c r="D96" s="21"/>
      <c r="E96" s="88">
        <v>3431</v>
      </c>
      <c r="F96" s="89" t="s">
        <v>112</v>
      </c>
      <c r="G96" s="58">
        <v>1699.79</v>
      </c>
      <c r="H96" s="58">
        <v>1200</v>
      </c>
      <c r="I96" s="58">
        <v>1500</v>
      </c>
      <c r="J96" s="58">
        <v>1305.49</v>
      </c>
      <c r="K96" s="84">
        <f t="shared" si="6"/>
        <v>76.803016843257112</v>
      </c>
      <c r="L96" s="84">
        <f t="shared" si="3"/>
        <v>87.032666666666671</v>
      </c>
    </row>
    <row r="97" spans="2:12" x14ac:dyDescent="0.25">
      <c r="B97" s="21"/>
      <c r="C97" s="21"/>
      <c r="D97" s="21"/>
      <c r="E97" s="88">
        <v>3433</v>
      </c>
      <c r="F97" s="89" t="s">
        <v>113</v>
      </c>
      <c r="G97" s="58">
        <v>235.81</v>
      </c>
      <c r="H97" s="58">
        <v>0</v>
      </c>
      <c r="I97" s="58">
        <v>0</v>
      </c>
      <c r="J97" s="58">
        <v>0</v>
      </c>
      <c r="K97" s="84">
        <f t="shared" si="6"/>
        <v>0</v>
      </c>
      <c r="L97" s="84" t="e">
        <f t="shared" si="3"/>
        <v>#DIV/0!</v>
      </c>
    </row>
    <row r="98" spans="2:12" x14ac:dyDescent="0.25">
      <c r="B98" s="21"/>
      <c r="C98" s="21">
        <v>38</v>
      </c>
      <c r="D98" s="21"/>
      <c r="E98" s="88"/>
      <c r="F98" s="89" t="s">
        <v>141</v>
      </c>
      <c r="G98" s="58">
        <v>536.53</v>
      </c>
      <c r="H98" s="58">
        <v>0</v>
      </c>
      <c r="I98" s="58">
        <v>438.44</v>
      </c>
      <c r="J98" s="58">
        <v>438.44</v>
      </c>
      <c r="K98" s="84">
        <f t="shared" si="6"/>
        <v>81.717704508601571</v>
      </c>
      <c r="L98" s="84">
        <f t="shared" si="3"/>
        <v>100</v>
      </c>
    </row>
    <row r="99" spans="2:12" x14ac:dyDescent="0.25">
      <c r="B99" s="21"/>
      <c r="C99" s="21"/>
      <c r="D99" s="21">
        <v>381</v>
      </c>
      <c r="E99" s="88"/>
      <c r="F99" s="89" t="s">
        <v>142</v>
      </c>
      <c r="G99" s="58">
        <v>536.53</v>
      </c>
      <c r="H99" s="58">
        <v>0</v>
      </c>
      <c r="I99" s="58">
        <v>438.44</v>
      </c>
      <c r="J99" s="58">
        <v>438.44</v>
      </c>
      <c r="K99" s="84">
        <f t="shared" si="6"/>
        <v>81.717704508601571</v>
      </c>
      <c r="L99" s="84">
        <f t="shared" si="3"/>
        <v>100</v>
      </c>
    </row>
    <row r="100" spans="2:12" x14ac:dyDescent="0.25">
      <c r="B100" s="21"/>
      <c r="C100" s="21"/>
      <c r="D100" s="21"/>
      <c r="E100" s="88">
        <v>3812</v>
      </c>
      <c r="F100" s="89" t="s">
        <v>143</v>
      </c>
      <c r="G100" s="58">
        <v>536.53</v>
      </c>
      <c r="H100" s="58">
        <v>0</v>
      </c>
      <c r="I100" s="58">
        <v>438.44</v>
      </c>
      <c r="J100" s="58">
        <v>438.44</v>
      </c>
      <c r="K100" s="84">
        <f t="shared" si="6"/>
        <v>81.717704508601571</v>
      </c>
      <c r="L100" s="84">
        <f t="shared" si="3"/>
        <v>100</v>
      </c>
    </row>
    <row r="101" spans="2:12" x14ac:dyDescent="0.25">
      <c r="B101" s="9">
        <v>4</v>
      </c>
      <c r="C101" s="9"/>
      <c r="D101" s="9"/>
      <c r="E101" s="9"/>
      <c r="F101" s="19" t="s">
        <v>6</v>
      </c>
      <c r="G101" s="58">
        <v>74646.03</v>
      </c>
      <c r="H101" s="75">
        <f>H102+H113</f>
        <v>42650</v>
      </c>
      <c r="I101" s="75">
        <v>66703.509999999995</v>
      </c>
      <c r="J101" s="73">
        <f>J102+J113</f>
        <v>24362.29</v>
      </c>
      <c r="K101" s="84">
        <f t="shared" si="6"/>
        <v>32.637087330699302</v>
      </c>
      <c r="L101" s="84">
        <f t="shared" si="3"/>
        <v>36.523250425652265</v>
      </c>
    </row>
    <row r="102" spans="2:12" x14ac:dyDescent="0.25">
      <c r="B102" s="6"/>
      <c r="C102" s="6">
        <v>42</v>
      </c>
      <c r="D102" s="6"/>
      <c r="E102" s="87"/>
      <c r="F102" s="86" t="s">
        <v>116</v>
      </c>
      <c r="G102" s="74">
        <v>6897.18</v>
      </c>
      <c r="H102" s="52">
        <v>42650</v>
      </c>
      <c r="I102" s="52">
        <v>66703.509999999995</v>
      </c>
      <c r="J102" s="58">
        <f>J103+J105+J111</f>
        <v>24362.29</v>
      </c>
      <c r="K102" s="84">
        <f t="shared" si="6"/>
        <v>353.22102656447998</v>
      </c>
      <c r="L102" s="84">
        <f t="shared" si="3"/>
        <v>36.523250425652265</v>
      </c>
    </row>
    <row r="103" spans="2:12" x14ac:dyDescent="0.25">
      <c r="B103" s="6"/>
      <c r="C103" s="6"/>
      <c r="D103" s="21">
        <v>421</v>
      </c>
      <c r="E103" s="88"/>
      <c r="F103" s="89" t="s">
        <v>117</v>
      </c>
      <c r="G103" s="67">
        <v>0</v>
      </c>
      <c r="H103" s="58">
        <v>0</v>
      </c>
      <c r="I103" s="58">
        <v>0</v>
      </c>
      <c r="J103" s="58">
        <v>0</v>
      </c>
      <c r="K103" s="84" t="e">
        <f t="shared" si="6"/>
        <v>#DIV/0!</v>
      </c>
      <c r="L103" s="84" t="e">
        <f t="shared" si="3"/>
        <v>#DIV/0!</v>
      </c>
    </row>
    <row r="104" spans="2:12" x14ac:dyDescent="0.25">
      <c r="B104" s="6"/>
      <c r="C104" s="6"/>
      <c r="D104" s="21"/>
      <c r="E104" s="88">
        <v>4212</v>
      </c>
      <c r="F104" s="89" t="s">
        <v>118</v>
      </c>
      <c r="G104" s="58">
        <v>0</v>
      </c>
      <c r="H104" s="58">
        <v>0</v>
      </c>
      <c r="I104" s="58">
        <v>0</v>
      </c>
      <c r="J104" s="58">
        <v>0</v>
      </c>
      <c r="K104" s="84" t="e">
        <f t="shared" si="6"/>
        <v>#DIV/0!</v>
      </c>
      <c r="L104" s="84" t="e">
        <f t="shared" si="3"/>
        <v>#DIV/0!</v>
      </c>
    </row>
    <row r="105" spans="2:12" x14ac:dyDescent="0.25">
      <c r="B105" s="6"/>
      <c r="C105" s="6"/>
      <c r="D105" s="21">
        <v>422</v>
      </c>
      <c r="E105" s="88"/>
      <c r="F105" s="89" t="s">
        <v>119</v>
      </c>
      <c r="G105" s="58">
        <v>6275.38</v>
      </c>
      <c r="H105" s="58">
        <v>42100</v>
      </c>
      <c r="I105" s="58">
        <v>66153.509999999995</v>
      </c>
      <c r="J105" s="58">
        <f>J106+J107+J108+J109+J110</f>
        <v>23726.23</v>
      </c>
      <c r="K105" s="84">
        <f>J105/G105*100</f>
        <v>378.08435505100886</v>
      </c>
      <c r="L105" s="84">
        <f t="shared" si="3"/>
        <v>35.865413641694907</v>
      </c>
    </row>
    <row r="106" spans="2:12" x14ac:dyDescent="0.25">
      <c r="B106" s="6"/>
      <c r="C106" s="6"/>
      <c r="D106" s="21"/>
      <c r="E106" s="88">
        <v>4221</v>
      </c>
      <c r="F106" s="89" t="s">
        <v>120</v>
      </c>
      <c r="G106" s="58">
        <v>605.79999999999995</v>
      </c>
      <c r="H106" s="58">
        <v>20300</v>
      </c>
      <c r="I106" s="58">
        <v>20300</v>
      </c>
      <c r="J106" s="58">
        <v>13809</v>
      </c>
      <c r="K106" s="84">
        <f>J106/G106*100</f>
        <v>2279.4651700231097</v>
      </c>
      <c r="L106" s="84">
        <f t="shared" si="3"/>
        <v>68.024630541871929</v>
      </c>
    </row>
    <row r="107" spans="2:12" x14ac:dyDescent="0.25">
      <c r="B107" s="6"/>
      <c r="C107" s="6"/>
      <c r="D107" s="21"/>
      <c r="E107" s="88">
        <v>4222</v>
      </c>
      <c r="F107" s="89" t="s">
        <v>228</v>
      </c>
      <c r="G107" s="58">
        <v>0</v>
      </c>
      <c r="H107" s="58">
        <v>0</v>
      </c>
      <c r="I107" s="58">
        <v>0</v>
      </c>
      <c r="J107" s="58">
        <v>5</v>
      </c>
      <c r="K107" s="84" t="e">
        <f t="shared" si="6"/>
        <v>#DIV/0!</v>
      </c>
      <c r="L107" s="84" t="e">
        <f t="shared" si="3"/>
        <v>#DIV/0!</v>
      </c>
    </row>
    <row r="108" spans="2:12" x14ac:dyDescent="0.25">
      <c r="B108" s="6"/>
      <c r="C108" s="6"/>
      <c r="D108" s="21"/>
      <c r="E108" s="88">
        <v>4223</v>
      </c>
      <c r="F108" s="89" t="s">
        <v>222</v>
      </c>
      <c r="G108" s="58">
        <v>0</v>
      </c>
      <c r="H108" s="58">
        <v>0</v>
      </c>
      <c r="I108" s="58">
        <v>0</v>
      </c>
      <c r="J108" s="58">
        <v>2986.5</v>
      </c>
      <c r="K108" s="84" t="e">
        <f t="shared" si="6"/>
        <v>#DIV/0!</v>
      </c>
      <c r="L108" s="84" t="e">
        <f t="shared" si="3"/>
        <v>#DIV/0!</v>
      </c>
    </row>
    <row r="109" spans="2:12" x14ac:dyDescent="0.25">
      <c r="B109" s="6"/>
      <c r="C109" s="6"/>
      <c r="D109" s="21"/>
      <c r="E109" s="88">
        <v>4226</v>
      </c>
      <c r="F109" s="89" t="s">
        <v>121</v>
      </c>
      <c r="G109" s="58">
        <v>0</v>
      </c>
      <c r="H109" s="58">
        <v>0</v>
      </c>
      <c r="I109" s="58">
        <v>0</v>
      </c>
      <c r="J109" s="58">
        <v>0</v>
      </c>
      <c r="K109" s="84" t="e">
        <f t="shared" si="6"/>
        <v>#DIV/0!</v>
      </c>
      <c r="L109" s="84" t="e">
        <f t="shared" si="3"/>
        <v>#DIV/0!</v>
      </c>
    </row>
    <row r="110" spans="2:12" x14ac:dyDescent="0.25">
      <c r="B110" s="6"/>
      <c r="C110" s="6"/>
      <c r="D110" s="21"/>
      <c r="E110" s="88">
        <v>4227</v>
      </c>
      <c r="F110" s="89" t="s">
        <v>122</v>
      </c>
      <c r="G110" s="58">
        <v>5669.58</v>
      </c>
      <c r="H110" s="58">
        <v>21800</v>
      </c>
      <c r="I110" s="58">
        <v>45853.509999999995</v>
      </c>
      <c r="J110" s="58">
        <f>4910.75+200+149+228.9+1437.08</f>
        <v>6925.73</v>
      </c>
      <c r="K110" s="84">
        <f>J110/G110*100</f>
        <v>122.15596217003728</v>
      </c>
      <c r="L110" s="84">
        <f t="shared" si="3"/>
        <v>15.104034565728993</v>
      </c>
    </row>
    <row r="111" spans="2:12" x14ac:dyDescent="0.25">
      <c r="B111" s="6"/>
      <c r="C111" s="6"/>
      <c r="D111" s="21">
        <v>424</v>
      </c>
      <c r="E111" s="88"/>
      <c r="F111" s="89" t="s">
        <v>179</v>
      </c>
      <c r="G111" s="58">
        <v>621.79999999999995</v>
      </c>
      <c r="H111" s="58">
        <v>550</v>
      </c>
      <c r="I111" s="58">
        <v>550</v>
      </c>
      <c r="J111" s="58">
        <f>J112</f>
        <v>636.05999999999995</v>
      </c>
      <c r="K111" s="84">
        <f t="shared" si="6"/>
        <v>102.29334191058217</v>
      </c>
      <c r="L111" s="84">
        <f t="shared" si="3"/>
        <v>115.64727272727271</v>
      </c>
    </row>
    <row r="112" spans="2:12" x14ac:dyDescent="0.25">
      <c r="B112" s="6"/>
      <c r="C112" s="6"/>
      <c r="D112" s="21"/>
      <c r="E112" s="88">
        <v>4241</v>
      </c>
      <c r="F112" s="89" t="s">
        <v>124</v>
      </c>
      <c r="G112" s="58">
        <v>621.79999999999995</v>
      </c>
      <c r="H112" s="58">
        <v>550</v>
      </c>
      <c r="I112" s="58">
        <v>550</v>
      </c>
      <c r="J112" s="58">
        <f>2.51+633.55</f>
        <v>636.05999999999995</v>
      </c>
      <c r="K112" s="84">
        <f t="shared" si="6"/>
        <v>102.29334191058217</v>
      </c>
      <c r="L112" s="84">
        <f t="shared" si="3"/>
        <v>115.64727272727271</v>
      </c>
    </row>
    <row r="113" spans="2:12" x14ac:dyDescent="0.25">
      <c r="B113" s="6"/>
      <c r="C113" s="6">
        <v>45</v>
      </c>
      <c r="D113" s="21"/>
      <c r="E113" s="88"/>
      <c r="F113" s="89" t="s">
        <v>150</v>
      </c>
      <c r="G113" s="58">
        <v>67748.850000000006</v>
      </c>
      <c r="H113" s="58">
        <v>0</v>
      </c>
      <c r="I113" s="58">
        <v>0</v>
      </c>
      <c r="J113" s="58">
        <v>0</v>
      </c>
      <c r="K113" s="84">
        <f t="shared" si="6"/>
        <v>0</v>
      </c>
      <c r="L113" s="84" t="e">
        <f t="shared" ref="L113:L123" si="7">J113/I113*100</f>
        <v>#DIV/0!</v>
      </c>
    </row>
    <row r="114" spans="2:12" x14ac:dyDescent="0.25">
      <c r="B114" s="6"/>
      <c r="C114" s="6"/>
      <c r="D114" s="21">
        <v>451</v>
      </c>
      <c r="E114" s="88"/>
      <c r="F114" s="89" t="s">
        <v>151</v>
      </c>
      <c r="G114" s="58">
        <v>67748.850000000006</v>
      </c>
      <c r="H114" s="58">
        <v>0</v>
      </c>
      <c r="I114" s="58">
        <v>0</v>
      </c>
      <c r="J114" s="58">
        <v>0</v>
      </c>
      <c r="K114" s="84">
        <f t="shared" si="6"/>
        <v>0</v>
      </c>
      <c r="L114" s="84" t="e">
        <f t="shared" si="7"/>
        <v>#DIV/0!</v>
      </c>
    </row>
    <row r="115" spans="2:12" x14ac:dyDescent="0.25">
      <c r="B115" s="6"/>
      <c r="C115" s="6"/>
      <c r="D115" s="21"/>
      <c r="E115" s="88">
        <v>4511</v>
      </c>
      <c r="F115" s="89" t="s">
        <v>151</v>
      </c>
      <c r="G115" s="58">
        <v>67748.850000000006</v>
      </c>
      <c r="H115" s="58">
        <v>0</v>
      </c>
      <c r="I115" s="58">
        <v>0</v>
      </c>
      <c r="J115" s="58">
        <v>0</v>
      </c>
      <c r="K115" s="84">
        <f t="shared" si="6"/>
        <v>0</v>
      </c>
      <c r="L115" s="84" t="e">
        <f t="shared" si="7"/>
        <v>#DIV/0!</v>
      </c>
    </row>
    <row r="116" spans="2:12" x14ac:dyDescent="0.25">
      <c r="B116" s="6"/>
      <c r="C116" s="6"/>
      <c r="D116" s="21">
        <v>454</v>
      </c>
      <c r="E116" s="88"/>
      <c r="F116" s="89" t="s">
        <v>152</v>
      </c>
      <c r="G116" s="58">
        <v>0</v>
      </c>
      <c r="H116" s="58">
        <v>0</v>
      </c>
      <c r="I116" s="58">
        <v>0</v>
      </c>
      <c r="J116" s="58">
        <v>0</v>
      </c>
      <c r="K116" s="84" t="e">
        <f>J116/G116*100</f>
        <v>#DIV/0!</v>
      </c>
      <c r="L116" s="84" t="e">
        <f t="shared" si="7"/>
        <v>#DIV/0!</v>
      </c>
    </row>
    <row r="117" spans="2:12" x14ac:dyDescent="0.25">
      <c r="B117" s="6"/>
      <c r="C117" s="6"/>
      <c r="D117" s="21"/>
      <c r="E117" s="88">
        <v>4541</v>
      </c>
      <c r="F117" s="89" t="s">
        <v>152</v>
      </c>
      <c r="G117" s="58">
        <v>0</v>
      </c>
      <c r="H117" s="58">
        <v>0</v>
      </c>
      <c r="I117" s="58">
        <v>0</v>
      </c>
      <c r="J117" s="58">
        <v>0</v>
      </c>
      <c r="K117" s="84" t="e">
        <f t="shared" si="6"/>
        <v>#DIV/0!</v>
      </c>
      <c r="L117" s="84" t="e">
        <f t="shared" si="7"/>
        <v>#DIV/0!</v>
      </c>
    </row>
    <row r="118" spans="2:12" x14ac:dyDescent="0.25">
      <c r="B118" s="150">
        <v>9</v>
      </c>
      <c r="C118" s="150"/>
      <c r="D118" s="150"/>
      <c r="E118" s="151"/>
      <c r="F118" s="152" t="s">
        <v>184</v>
      </c>
      <c r="G118" s="422">
        <v>1197.69</v>
      </c>
      <c r="H118" s="153">
        <v>0</v>
      </c>
      <c r="I118" s="153">
        <v>356.15</v>
      </c>
      <c r="J118" s="154">
        <f>J119</f>
        <v>482.96999999999997</v>
      </c>
      <c r="K118" s="155">
        <f>J118/G118*100</f>
        <v>40.325125867294538</v>
      </c>
      <c r="L118" s="84">
        <f t="shared" si="7"/>
        <v>135.60859188544151</v>
      </c>
    </row>
    <row r="119" spans="2:12" x14ac:dyDescent="0.25">
      <c r="B119" s="150"/>
      <c r="C119" s="150">
        <v>92</v>
      </c>
      <c r="D119" s="150"/>
      <c r="E119" s="156"/>
      <c r="F119" s="157" t="s">
        <v>183</v>
      </c>
      <c r="G119" s="419">
        <v>1197.69</v>
      </c>
      <c r="H119" s="158">
        <v>0</v>
      </c>
      <c r="I119" s="158">
        <v>356.15</v>
      </c>
      <c r="J119" s="425">
        <f>J120</f>
        <v>482.96999999999997</v>
      </c>
      <c r="K119" s="155">
        <f t="shared" ref="K119:K123" si="8">J119/G119*100</f>
        <v>40.325125867294538</v>
      </c>
      <c r="L119" s="84">
        <f t="shared" si="7"/>
        <v>135.60859188544151</v>
      </c>
    </row>
    <row r="120" spans="2:12" x14ac:dyDescent="0.25">
      <c r="B120" s="150"/>
      <c r="C120" s="150"/>
      <c r="D120" s="150">
        <v>922</v>
      </c>
      <c r="E120" s="156"/>
      <c r="F120" s="157" t="s">
        <v>182</v>
      </c>
      <c r="G120" s="419">
        <v>1197.69</v>
      </c>
      <c r="H120" s="158">
        <v>0</v>
      </c>
      <c r="I120" s="158">
        <v>356.15</v>
      </c>
      <c r="J120" s="425">
        <f>J121+J122+J123</f>
        <v>482.96999999999997</v>
      </c>
      <c r="K120" s="155">
        <f t="shared" si="8"/>
        <v>40.325125867294538</v>
      </c>
      <c r="L120" s="84">
        <f t="shared" si="7"/>
        <v>135.60859188544151</v>
      </c>
    </row>
    <row r="121" spans="2:12" x14ac:dyDescent="0.25">
      <c r="B121" s="150"/>
      <c r="C121" s="150"/>
      <c r="D121" s="150"/>
      <c r="E121" s="156">
        <v>9222</v>
      </c>
      <c r="F121" s="157" t="s">
        <v>600</v>
      </c>
      <c r="G121" s="159">
        <v>23.49</v>
      </c>
      <c r="H121" s="158">
        <v>0</v>
      </c>
      <c r="I121" s="158">
        <v>20</v>
      </c>
      <c r="J121" s="425">
        <v>20</v>
      </c>
      <c r="K121" s="155">
        <f t="shared" si="8"/>
        <v>85.142613878246067</v>
      </c>
      <c r="L121" s="84">
        <f t="shared" si="7"/>
        <v>100</v>
      </c>
    </row>
    <row r="122" spans="2:12" x14ac:dyDescent="0.25">
      <c r="B122" s="150"/>
      <c r="C122" s="150"/>
      <c r="D122" s="150"/>
      <c r="E122" s="156">
        <v>9222</v>
      </c>
      <c r="F122" s="157" t="s">
        <v>602</v>
      </c>
      <c r="G122" s="159">
        <v>854.19</v>
      </c>
      <c r="H122" s="158">
        <v>0</v>
      </c>
      <c r="I122" s="158">
        <v>0</v>
      </c>
      <c r="J122" s="425">
        <v>126.82</v>
      </c>
      <c r="K122" s="155">
        <f t="shared" si="8"/>
        <v>14.84681394069235</v>
      </c>
      <c r="L122" s="84" t="e">
        <f t="shared" si="7"/>
        <v>#DIV/0!</v>
      </c>
    </row>
    <row r="123" spans="2:12" ht="22.5" x14ac:dyDescent="0.25">
      <c r="B123" s="150"/>
      <c r="C123" s="150"/>
      <c r="D123" s="150"/>
      <c r="E123" s="156">
        <v>9222</v>
      </c>
      <c r="F123" s="157" t="s">
        <v>601</v>
      </c>
      <c r="G123" s="159">
        <v>320.01</v>
      </c>
      <c r="H123" s="158">
        <v>0</v>
      </c>
      <c r="I123" s="158">
        <v>336.15</v>
      </c>
      <c r="J123" s="425">
        <v>336.15</v>
      </c>
      <c r="K123" s="155">
        <f t="shared" si="8"/>
        <v>105.04359238773789</v>
      </c>
      <c r="L123" s="84">
        <f t="shared" si="7"/>
        <v>100</v>
      </c>
    </row>
  </sheetData>
  <mergeCells count="7">
    <mergeCell ref="B8:F8"/>
    <mergeCell ref="B9:F9"/>
    <mergeCell ref="B47:F47"/>
    <mergeCell ref="B48:F48"/>
    <mergeCell ref="B2:L2"/>
    <mergeCell ref="B4:L4"/>
    <mergeCell ref="B6:L6"/>
  </mergeCells>
  <pageMargins left="0.7" right="0.7" top="0.75" bottom="0.75" header="0.3" footer="0.3"/>
  <pageSetup paperSize="9" scale="61" fitToHeight="0" orientation="landscape" horizontalDpi="4294967293" r:id="rId1"/>
  <rowBreaks count="2" manualBreakCount="2">
    <brk id="46" max="16383" man="1"/>
    <brk id="9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22"/>
  <sheetViews>
    <sheetView zoomScaleNormal="100" workbookViewId="0">
      <selection activeCell="D44" activeCellId="1" sqref="D50 D44"/>
    </sheetView>
  </sheetViews>
  <sheetFormatPr defaultRowHeight="15" x14ac:dyDescent="0.25"/>
  <cols>
    <col min="1" max="1" width="5.7109375" customWidth="1"/>
    <col min="2" max="2" width="20" customWidth="1"/>
    <col min="3" max="3" width="37.7109375" customWidth="1"/>
    <col min="4" max="7" width="25.28515625" customWidth="1"/>
    <col min="8" max="9" width="15.7109375" customWidth="1"/>
  </cols>
  <sheetData>
    <row r="1" spans="2:9" ht="12.75" customHeight="1" x14ac:dyDescent="0.25">
      <c r="B1" s="2"/>
      <c r="C1" s="2"/>
      <c r="D1" s="2"/>
      <c r="E1" s="2"/>
      <c r="F1" s="2"/>
      <c r="G1" s="3"/>
      <c r="H1" s="3"/>
      <c r="I1" s="3"/>
    </row>
    <row r="2" spans="2:9" ht="15.75" customHeight="1" x14ac:dyDescent="0.25">
      <c r="B2" s="455" t="s">
        <v>39</v>
      </c>
      <c r="C2" s="455"/>
      <c r="D2" s="455"/>
      <c r="E2" s="455"/>
      <c r="F2" s="455"/>
      <c r="G2" s="455"/>
      <c r="H2" s="455"/>
      <c r="I2" s="455"/>
    </row>
    <row r="3" spans="2:9" ht="18" x14ac:dyDescent="0.25">
      <c r="B3" s="2"/>
      <c r="C3" s="2"/>
      <c r="D3" s="2"/>
      <c r="E3" s="2"/>
      <c r="F3" s="2"/>
      <c r="G3" s="3"/>
      <c r="H3" s="3"/>
      <c r="I3" s="3"/>
    </row>
    <row r="4" spans="2:9" ht="25.5" x14ac:dyDescent="0.25">
      <c r="B4" s="452" t="s">
        <v>7</v>
      </c>
      <c r="C4" s="454"/>
      <c r="D4" s="171" t="s">
        <v>180</v>
      </c>
      <c r="E4" s="35" t="s">
        <v>218</v>
      </c>
      <c r="F4" s="35" t="s">
        <v>219</v>
      </c>
      <c r="G4" s="171" t="s">
        <v>220</v>
      </c>
      <c r="H4" s="35" t="s">
        <v>17</v>
      </c>
      <c r="I4" s="35" t="s">
        <v>50</v>
      </c>
    </row>
    <row r="5" spans="2:9" x14ac:dyDescent="0.25">
      <c r="B5" s="452">
        <v>1</v>
      </c>
      <c r="C5" s="454"/>
      <c r="D5" s="35">
        <v>2</v>
      </c>
      <c r="E5" s="35">
        <v>3</v>
      </c>
      <c r="F5" s="35">
        <v>4</v>
      </c>
      <c r="G5" s="35">
        <v>5</v>
      </c>
      <c r="H5" s="35" t="s">
        <v>19</v>
      </c>
      <c r="I5" s="35" t="s">
        <v>20</v>
      </c>
    </row>
    <row r="6" spans="2:9" ht="26.25" customHeight="1" x14ac:dyDescent="0.25">
      <c r="B6" s="463" t="s">
        <v>38</v>
      </c>
      <c r="C6" s="464"/>
      <c r="D6" s="75">
        <v>1449356.1099999996</v>
      </c>
      <c r="E6" s="75">
        <f>E8+E14+E26+E32+E38+E44+E52</f>
        <v>1643460</v>
      </c>
      <c r="F6" s="75">
        <v>1739021.32</v>
      </c>
      <c r="G6" s="73">
        <f>G8+G14+G26+G32+G44+G52+G38</f>
        <v>1571061.2900000003</v>
      </c>
      <c r="H6" s="68">
        <f>G6/D6*100</f>
        <v>108.39718956302606</v>
      </c>
      <c r="I6" s="68">
        <f>G6/F6*100</f>
        <v>90.341692303116801</v>
      </c>
    </row>
    <row r="7" spans="2:9" ht="21" customHeight="1" x14ac:dyDescent="0.25">
      <c r="B7" s="434" t="s">
        <v>36</v>
      </c>
      <c r="C7" s="462"/>
      <c r="D7" s="4"/>
      <c r="E7" s="4"/>
      <c r="F7" s="52"/>
      <c r="G7" s="58"/>
      <c r="H7" s="68"/>
      <c r="I7" s="68"/>
    </row>
    <row r="8" spans="2:9" x14ac:dyDescent="0.25">
      <c r="B8" s="144">
        <v>11</v>
      </c>
      <c r="C8" s="99" t="s">
        <v>200</v>
      </c>
      <c r="D8" s="75">
        <v>181084.63</v>
      </c>
      <c r="E8" s="100">
        <v>174260</v>
      </c>
      <c r="F8" s="75">
        <v>181986.42</v>
      </c>
      <c r="G8" s="73">
        <f>G9</f>
        <v>132273.95000000001</v>
      </c>
      <c r="H8" s="68">
        <f t="shared" ref="H8:H67" si="0">G8/D8*100</f>
        <v>73.045376628596259</v>
      </c>
      <c r="I8" s="68">
        <f t="shared" ref="I8:I67" si="1">G8/F8*100</f>
        <v>72.683417806669311</v>
      </c>
    </row>
    <row r="9" spans="2:9" x14ac:dyDescent="0.25">
      <c r="B9" s="101"/>
      <c r="C9" s="101" t="s">
        <v>185</v>
      </c>
      <c r="D9" s="75">
        <v>179501.48</v>
      </c>
      <c r="E9" s="100">
        <v>174260</v>
      </c>
      <c r="F9" s="75">
        <v>181986.42</v>
      </c>
      <c r="G9" s="73">
        <f>G10</f>
        <v>132273.95000000001</v>
      </c>
      <c r="H9" s="68">
        <f t="shared" si="0"/>
        <v>73.689615261110944</v>
      </c>
      <c r="I9" s="68">
        <f t="shared" si="1"/>
        <v>72.683417806669311</v>
      </c>
    </row>
    <row r="10" spans="2:9" x14ac:dyDescent="0.25">
      <c r="B10" s="103">
        <v>6</v>
      </c>
      <c r="C10" s="103" t="s">
        <v>2</v>
      </c>
      <c r="D10" s="52">
        <v>179501.48</v>
      </c>
      <c r="E10" s="104">
        <v>174260</v>
      </c>
      <c r="F10" s="52">
        <v>181986.42</v>
      </c>
      <c r="G10" s="58">
        <v>132273.95000000001</v>
      </c>
      <c r="H10" s="68">
        <f t="shared" si="0"/>
        <v>73.689615261110944</v>
      </c>
      <c r="I10" s="68">
        <f t="shared" si="1"/>
        <v>72.683417806669311</v>
      </c>
    </row>
    <row r="11" spans="2:9" ht="25.5" x14ac:dyDescent="0.25">
      <c r="B11" s="103">
        <v>67</v>
      </c>
      <c r="C11" s="103" t="s">
        <v>186</v>
      </c>
      <c r="D11" s="52">
        <v>179501.48</v>
      </c>
      <c r="E11" s="104">
        <v>174260</v>
      </c>
      <c r="F11" s="142">
        <v>181986.42</v>
      </c>
      <c r="G11" s="58">
        <v>132273.95000000001</v>
      </c>
      <c r="H11" s="68">
        <f t="shared" si="0"/>
        <v>73.689615261110944</v>
      </c>
      <c r="I11" s="68">
        <f t="shared" si="1"/>
        <v>72.683417806669311</v>
      </c>
    </row>
    <row r="12" spans="2:9" x14ac:dyDescent="0.25">
      <c r="B12" s="103">
        <v>9</v>
      </c>
      <c r="C12" s="105" t="s">
        <v>187</v>
      </c>
      <c r="D12" s="58">
        <v>1583.15</v>
      </c>
      <c r="E12" s="58">
        <v>0</v>
      </c>
      <c r="F12" s="142">
        <v>0</v>
      </c>
      <c r="G12" s="98">
        <v>0</v>
      </c>
      <c r="H12" s="68">
        <f t="shared" si="0"/>
        <v>0</v>
      </c>
      <c r="I12" s="68" t="e">
        <f t="shared" si="1"/>
        <v>#DIV/0!</v>
      </c>
    </row>
    <row r="13" spans="2:9" ht="15.75" customHeight="1" x14ac:dyDescent="0.25">
      <c r="B13" s="456" t="s">
        <v>31</v>
      </c>
      <c r="C13" s="457"/>
      <c r="D13" s="134"/>
      <c r="E13" s="58"/>
      <c r="F13" s="142"/>
      <c r="G13" s="58"/>
      <c r="H13" s="68"/>
      <c r="I13" s="68"/>
    </row>
    <row r="14" spans="2:9" ht="15.75" customHeight="1" x14ac:dyDescent="0.25">
      <c r="B14" s="137">
        <v>31</v>
      </c>
      <c r="C14" s="111" t="s">
        <v>194</v>
      </c>
      <c r="D14" s="74">
        <v>45668.01</v>
      </c>
      <c r="E14" s="107">
        <v>40000</v>
      </c>
      <c r="F14" s="75">
        <v>40000</v>
      </c>
      <c r="G14" s="73">
        <f>G15</f>
        <v>1255.44</v>
      </c>
      <c r="H14" s="68">
        <f t="shared" si="0"/>
        <v>2.7490578196860342</v>
      </c>
      <c r="I14" s="68">
        <f t="shared" si="1"/>
        <v>3.1386000000000003</v>
      </c>
    </row>
    <row r="15" spans="2:9" x14ac:dyDescent="0.25">
      <c r="B15" s="112"/>
      <c r="C15" s="112" t="s">
        <v>185</v>
      </c>
      <c r="D15" s="74">
        <v>43354.46</v>
      </c>
      <c r="E15" s="107">
        <v>40000</v>
      </c>
      <c r="F15" s="75">
        <v>40000</v>
      </c>
      <c r="G15" s="58">
        <f>G16+G22</f>
        <v>1255.44</v>
      </c>
      <c r="H15" s="68">
        <f t="shared" si="0"/>
        <v>2.8957574376430939</v>
      </c>
      <c r="I15" s="68">
        <f t="shared" si="1"/>
        <v>3.1386000000000003</v>
      </c>
    </row>
    <row r="16" spans="2:9" x14ac:dyDescent="0.25">
      <c r="B16" s="113">
        <v>6</v>
      </c>
      <c r="C16" s="113" t="s">
        <v>2</v>
      </c>
      <c r="D16" s="67">
        <v>41761.79</v>
      </c>
      <c r="E16" s="104">
        <v>34065</v>
      </c>
      <c r="F16" s="52">
        <v>18915</v>
      </c>
      <c r="G16" s="58">
        <f>G17+G18+G19+G20+G21</f>
        <v>1255.44</v>
      </c>
      <c r="H16" s="68">
        <f t="shared" si="0"/>
        <v>3.0061929816705657</v>
      </c>
      <c r="I16" s="68">
        <f t="shared" si="1"/>
        <v>6.6372720063441717</v>
      </c>
    </row>
    <row r="17" spans="2:9" ht="25.5" x14ac:dyDescent="0.25">
      <c r="B17" s="113">
        <v>63</v>
      </c>
      <c r="C17" s="113" t="s">
        <v>22</v>
      </c>
      <c r="D17" s="67">
        <v>2500</v>
      </c>
      <c r="E17" s="104">
        <v>0</v>
      </c>
      <c r="F17" s="52">
        <v>0</v>
      </c>
      <c r="G17" s="58">
        <v>0</v>
      </c>
      <c r="H17" s="68">
        <v>0</v>
      </c>
      <c r="I17" s="68">
        <v>0</v>
      </c>
    </row>
    <row r="18" spans="2:9" x14ac:dyDescent="0.25">
      <c r="B18" s="113">
        <v>64</v>
      </c>
      <c r="C18" s="113" t="s">
        <v>162</v>
      </c>
      <c r="D18" s="67">
        <v>13.89</v>
      </c>
      <c r="E18" s="104">
        <v>15</v>
      </c>
      <c r="F18" s="52">
        <v>15</v>
      </c>
      <c r="G18" s="58">
        <f>18.32+1.08</f>
        <v>19.399999999999999</v>
      </c>
      <c r="H18" s="68">
        <f t="shared" si="0"/>
        <v>139.66882649388049</v>
      </c>
      <c r="I18" s="68">
        <f t="shared" si="1"/>
        <v>129.33333333333331</v>
      </c>
    </row>
    <row r="19" spans="2:9" ht="38.25" x14ac:dyDescent="0.25">
      <c r="B19" s="113">
        <v>65</v>
      </c>
      <c r="C19" s="113" t="s">
        <v>165</v>
      </c>
      <c r="D19" s="67">
        <v>495.5</v>
      </c>
      <c r="E19" s="104">
        <v>500</v>
      </c>
      <c r="F19" s="142">
        <v>500</v>
      </c>
      <c r="G19" s="58">
        <v>434</v>
      </c>
      <c r="H19" s="68">
        <f t="shared" si="0"/>
        <v>87.588294651866804</v>
      </c>
      <c r="I19" s="68">
        <f t="shared" si="1"/>
        <v>86.8</v>
      </c>
    </row>
    <row r="20" spans="2:9" ht="25.5" x14ac:dyDescent="0.25">
      <c r="B20" s="113">
        <v>66</v>
      </c>
      <c r="C20" s="113" t="s">
        <v>168</v>
      </c>
      <c r="D20" s="67">
        <v>38752.400000000001</v>
      </c>
      <c r="E20" s="104">
        <v>33500</v>
      </c>
      <c r="F20" s="142">
        <v>18400</v>
      </c>
      <c r="G20" s="58">
        <f>22.4+104+575.64+100</f>
        <v>802.04</v>
      </c>
      <c r="H20" s="68">
        <f t="shared" si="0"/>
        <v>2.0696524602347206</v>
      </c>
      <c r="I20" s="68">
        <f t="shared" si="1"/>
        <v>4.3589130434782613</v>
      </c>
    </row>
    <row r="21" spans="2:9" x14ac:dyDescent="0.25">
      <c r="B21" s="113">
        <v>68</v>
      </c>
      <c r="C21" s="113" t="s">
        <v>176</v>
      </c>
      <c r="D21" s="67">
        <v>0</v>
      </c>
      <c r="E21" s="104">
        <v>50</v>
      </c>
      <c r="F21" s="142">
        <v>0</v>
      </c>
      <c r="G21" s="58">
        <v>0</v>
      </c>
      <c r="H21" s="68">
        <v>0</v>
      </c>
      <c r="I21" s="68" t="e">
        <f t="shared" si="1"/>
        <v>#DIV/0!</v>
      </c>
    </row>
    <row r="22" spans="2:9" x14ac:dyDescent="0.25">
      <c r="B22" s="113">
        <v>7</v>
      </c>
      <c r="C22" s="114" t="s">
        <v>3</v>
      </c>
      <c r="D22" s="67">
        <v>1592.67</v>
      </c>
      <c r="E22" s="104">
        <v>0</v>
      </c>
      <c r="F22" s="142">
        <v>1591.08</v>
      </c>
      <c r="G22" s="58">
        <v>0</v>
      </c>
      <c r="H22" s="68">
        <v>0</v>
      </c>
      <c r="I22" s="68">
        <f t="shared" si="1"/>
        <v>0</v>
      </c>
    </row>
    <row r="23" spans="2:9" ht="24" x14ac:dyDescent="0.25">
      <c r="B23" s="113">
        <v>72</v>
      </c>
      <c r="C23" s="114" t="s">
        <v>25</v>
      </c>
      <c r="D23" s="67">
        <v>1592.67</v>
      </c>
      <c r="E23" s="104">
        <v>0</v>
      </c>
      <c r="F23" s="142">
        <v>1591.08</v>
      </c>
      <c r="G23" s="58">
        <v>0</v>
      </c>
      <c r="H23" s="68">
        <v>0</v>
      </c>
      <c r="I23" s="68">
        <f t="shared" si="1"/>
        <v>0</v>
      </c>
    </row>
    <row r="24" spans="2:9" x14ac:dyDescent="0.25">
      <c r="B24" s="113">
        <v>9</v>
      </c>
      <c r="C24" s="115" t="s">
        <v>187</v>
      </c>
      <c r="D24" s="58">
        <v>2313.5500000000002</v>
      </c>
      <c r="E24" s="58">
        <v>5935</v>
      </c>
      <c r="F24" s="142">
        <v>19493.919999999998</v>
      </c>
      <c r="G24" s="98">
        <f>16017.94+2592.75</f>
        <v>18610.690000000002</v>
      </c>
      <c r="H24" s="68">
        <f t="shared" si="0"/>
        <v>804.42134382226448</v>
      </c>
      <c r="I24" s="68">
        <f t="shared" si="1"/>
        <v>95.469202705253764</v>
      </c>
    </row>
    <row r="25" spans="2:9" ht="22.5" customHeight="1" x14ac:dyDescent="0.25">
      <c r="B25" s="458" t="s">
        <v>192</v>
      </c>
      <c r="C25" s="459"/>
      <c r="D25" s="134"/>
      <c r="E25" s="58"/>
      <c r="F25" s="142"/>
      <c r="G25" s="58"/>
      <c r="H25" s="68">
        <v>0</v>
      </c>
      <c r="I25" s="68">
        <v>0</v>
      </c>
    </row>
    <row r="26" spans="2:9" ht="25.5" x14ac:dyDescent="0.25">
      <c r="B26" s="138">
        <v>43</v>
      </c>
      <c r="C26" s="116" t="s">
        <v>195</v>
      </c>
      <c r="D26" s="74">
        <v>10777.19</v>
      </c>
      <c r="E26" s="107">
        <v>12700</v>
      </c>
      <c r="F26" s="143">
        <v>12700</v>
      </c>
      <c r="G26" s="420">
        <f>G27</f>
        <v>7485.75</v>
      </c>
      <c r="H26" s="68">
        <f t="shared" si="0"/>
        <v>69.459200403815828</v>
      </c>
      <c r="I26" s="68">
        <f t="shared" si="1"/>
        <v>58.94291338582677</v>
      </c>
    </row>
    <row r="27" spans="2:9" x14ac:dyDescent="0.25">
      <c r="B27" s="117"/>
      <c r="C27" s="117" t="s">
        <v>185</v>
      </c>
      <c r="D27" s="74">
        <v>10777.19</v>
      </c>
      <c r="E27" s="107">
        <v>12700</v>
      </c>
      <c r="F27" s="143">
        <v>12700</v>
      </c>
      <c r="G27" s="73">
        <f>G28</f>
        <v>7485.75</v>
      </c>
      <c r="H27" s="68">
        <f t="shared" si="0"/>
        <v>69.459200403815828</v>
      </c>
      <c r="I27" s="68">
        <f t="shared" si="1"/>
        <v>58.94291338582677</v>
      </c>
    </row>
    <row r="28" spans="2:9" x14ac:dyDescent="0.25">
      <c r="B28" s="118">
        <v>6</v>
      </c>
      <c r="C28" s="118" t="s">
        <v>2</v>
      </c>
      <c r="D28" s="67">
        <v>10777.19</v>
      </c>
      <c r="E28" s="104">
        <v>12700</v>
      </c>
      <c r="F28" s="142">
        <v>12700</v>
      </c>
      <c r="G28" s="58">
        <v>7485.75</v>
      </c>
      <c r="H28" s="68">
        <f t="shared" si="0"/>
        <v>69.459200403815828</v>
      </c>
      <c r="I28" s="68">
        <f t="shared" si="1"/>
        <v>58.94291338582677</v>
      </c>
    </row>
    <row r="29" spans="2:9" ht="38.25" x14ac:dyDescent="0.25">
      <c r="B29" s="118">
        <v>65</v>
      </c>
      <c r="C29" s="118" t="s">
        <v>165</v>
      </c>
      <c r="D29" s="67">
        <v>10777.19</v>
      </c>
      <c r="E29" s="104">
        <v>12700</v>
      </c>
      <c r="F29" s="142">
        <v>12700</v>
      </c>
      <c r="G29" s="58">
        <v>7485.75</v>
      </c>
      <c r="H29" s="68">
        <f t="shared" si="0"/>
        <v>69.459200403815828</v>
      </c>
      <c r="I29" s="68">
        <f t="shared" si="1"/>
        <v>58.94291338582677</v>
      </c>
    </row>
    <row r="30" spans="2:9" x14ac:dyDescent="0.25">
      <c r="B30" s="118">
        <v>9</v>
      </c>
      <c r="C30" s="119" t="s">
        <v>187</v>
      </c>
      <c r="D30" s="58">
        <v>0</v>
      </c>
      <c r="E30" s="58">
        <v>0</v>
      </c>
      <c r="F30" s="142">
        <v>0</v>
      </c>
      <c r="G30" s="58">
        <v>0</v>
      </c>
      <c r="H30" s="68" t="e">
        <f t="shared" si="0"/>
        <v>#DIV/0!</v>
      </c>
      <c r="I30" s="68">
        <v>0</v>
      </c>
    </row>
    <row r="31" spans="2:9" x14ac:dyDescent="0.25">
      <c r="B31" s="460" t="s">
        <v>193</v>
      </c>
      <c r="C31" s="461"/>
      <c r="D31" s="134"/>
      <c r="E31" s="58"/>
      <c r="F31" s="142"/>
      <c r="G31" s="58"/>
      <c r="H31" s="68"/>
      <c r="I31" s="68"/>
    </row>
    <row r="32" spans="2:9" x14ac:dyDescent="0.25">
      <c r="B32" s="139">
        <v>52</v>
      </c>
      <c r="C32" s="120" t="s">
        <v>196</v>
      </c>
      <c r="D32" s="74">
        <v>1143653.27</v>
      </c>
      <c r="E32" s="107">
        <v>1300000</v>
      </c>
      <c r="F32" s="143">
        <v>1400000</v>
      </c>
      <c r="G32" s="73">
        <f>G33</f>
        <v>1388354.06</v>
      </c>
      <c r="H32" s="68">
        <f t="shared" si="0"/>
        <v>121.39641414219888</v>
      </c>
      <c r="I32" s="68">
        <f t="shared" si="1"/>
        <v>99.168147142857137</v>
      </c>
    </row>
    <row r="33" spans="2:9" x14ac:dyDescent="0.25">
      <c r="B33" s="121"/>
      <c r="C33" s="121" t="s">
        <v>185</v>
      </c>
      <c r="D33" s="74">
        <v>1143548.1499999999</v>
      </c>
      <c r="E33" s="107">
        <v>1300000</v>
      </c>
      <c r="F33" s="143">
        <v>1400000</v>
      </c>
      <c r="G33" s="58">
        <f>G34</f>
        <v>1388354.06</v>
      </c>
      <c r="H33" s="68">
        <f t="shared" si="0"/>
        <v>121.40757343711326</v>
      </c>
      <c r="I33" s="68">
        <f t="shared" si="1"/>
        <v>99.168147142857137</v>
      </c>
    </row>
    <row r="34" spans="2:9" x14ac:dyDescent="0.25">
      <c r="B34" s="122">
        <v>6</v>
      </c>
      <c r="C34" s="122" t="s">
        <v>2</v>
      </c>
      <c r="D34" s="67">
        <v>1143548.1499999999</v>
      </c>
      <c r="E34" s="104">
        <v>1299700</v>
      </c>
      <c r="F34" s="142">
        <v>1398748.83</v>
      </c>
      <c r="G34" s="58">
        <f>G35</f>
        <v>1388354.06</v>
      </c>
      <c r="H34" s="68">
        <f t="shared" si="0"/>
        <v>121.40757343711326</v>
      </c>
      <c r="I34" s="68">
        <f t="shared" si="1"/>
        <v>99.256852282764726</v>
      </c>
    </row>
    <row r="35" spans="2:9" ht="25.5" x14ac:dyDescent="0.25">
      <c r="B35" s="122">
        <v>63</v>
      </c>
      <c r="C35" s="122" t="s">
        <v>22</v>
      </c>
      <c r="D35" s="67">
        <v>1143548.1499999999</v>
      </c>
      <c r="E35" s="104">
        <v>1299700</v>
      </c>
      <c r="F35" s="142">
        <v>1398748.83</v>
      </c>
      <c r="G35" s="58">
        <v>1388354.06</v>
      </c>
      <c r="H35" s="68">
        <f t="shared" si="0"/>
        <v>121.40757343711326</v>
      </c>
      <c r="I35" s="68">
        <f t="shared" si="1"/>
        <v>99.256852282764726</v>
      </c>
    </row>
    <row r="36" spans="2:9" x14ac:dyDescent="0.25">
      <c r="B36" s="122">
        <v>9</v>
      </c>
      <c r="C36" s="123" t="s">
        <v>187</v>
      </c>
      <c r="D36" s="58">
        <v>105.12</v>
      </c>
      <c r="E36" s="58">
        <v>300</v>
      </c>
      <c r="F36" s="142">
        <v>1251.17</v>
      </c>
      <c r="G36" s="98">
        <f>204+35.27+159.87</f>
        <v>399.14</v>
      </c>
      <c r="H36" s="68">
        <v>0</v>
      </c>
      <c r="I36" s="68">
        <f t="shared" si="1"/>
        <v>31.901340345436669</v>
      </c>
    </row>
    <row r="37" spans="2:9" x14ac:dyDescent="0.25">
      <c r="B37" s="124"/>
      <c r="C37" s="124"/>
      <c r="D37" s="134"/>
      <c r="E37" s="58"/>
      <c r="F37" s="142">
        <v>12632.8</v>
      </c>
      <c r="G37" s="58">
        <v>12632.8</v>
      </c>
      <c r="H37" s="68"/>
      <c r="I37" s="68"/>
    </row>
    <row r="38" spans="2:9" x14ac:dyDescent="0.25">
      <c r="B38" s="140">
        <v>54</v>
      </c>
      <c r="C38" s="124" t="s">
        <v>197</v>
      </c>
      <c r="D38" s="74">
        <v>9290</v>
      </c>
      <c r="E38" s="107">
        <v>8000</v>
      </c>
      <c r="F38" s="143">
        <v>12632.8</v>
      </c>
      <c r="G38" s="73">
        <v>12632.8</v>
      </c>
      <c r="H38" s="68">
        <f t="shared" si="0"/>
        <v>135.98277717976316</v>
      </c>
      <c r="I38" s="68">
        <f t="shared" si="1"/>
        <v>100</v>
      </c>
    </row>
    <row r="39" spans="2:9" x14ac:dyDescent="0.25">
      <c r="B39" s="125"/>
      <c r="C39" s="125" t="s">
        <v>185</v>
      </c>
      <c r="D39" s="74">
        <v>9290</v>
      </c>
      <c r="E39" s="107">
        <v>8000</v>
      </c>
      <c r="F39" s="143">
        <v>12632.8</v>
      </c>
      <c r="G39" s="73">
        <v>12632.8</v>
      </c>
      <c r="H39" s="68">
        <f t="shared" si="0"/>
        <v>135.98277717976316</v>
      </c>
      <c r="I39" s="68">
        <f t="shared" si="1"/>
        <v>100</v>
      </c>
    </row>
    <row r="40" spans="2:9" x14ac:dyDescent="0.25">
      <c r="B40" s="126">
        <v>6</v>
      </c>
      <c r="C40" s="126" t="s">
        <v>2</v>
      </c>
      <c r="D40" s="67">
        <v>9290</v>
      </c>
      <c r="E40" s="104">
        <v>8000</v>
      </c>
      <c r="F40" s="142">
        <v>12632.8</v>
      </c>
      <c r="G40" s="58">
        <v>12632.8</v>
      </c>
      <c r="H40" s="68">
        <f t="shared" si="0"/>
        <v>135.98277717976316</v>
      </c>
      <c r="I40" s="68">
        <f t="shared" si="1"/>
        <v>100</v>
      </c>
    </row>
    <row r="41" spans="2:9" ht="25.5" x14ac:dyDescent="0.25">
      <c r="B41" s="126">
        <v>63</v>
      </c>
      <c r="C41" s="126" t="s">
        <v>22</v>
      </c>
      <c r="D41" s="67">
        <v>9290</v>
      </c>
      <c r="E41" s="104">
        <v>8000</v>
      </c>
      <c r="F41" s="142">
        <v>12632.8</v>
      </c>
      <c r="G41" s="58">
        <v>12632.8</v>
      </c>
      <c r="H41" s="68">
        <f t="shared" si="0"/>
        <v>135.98277717976316</v>
      </c>
      <c r="I41" s="68">
        <f t="shared" si="1"/>
        <v>100</v>
      </c>
    </row>
    <row r="42" spans="2:9" x14ac:dyDescent="0.25">
      <c r="B42" s="126">
        <v>9</v>
      </c>
      <c r="C42" s="127" t="s">
        <v>187</v>
      </c>
      <c r="D42" s="58">
        <v>0</v>
      </c>
      <c r="E42" s="58">
        <v>0</v>
      </c>
      <c r="F42" s="142">
        <v>0</v>
      </c>
      <c r="G42" s="98">
        <v>0</v>
      </c>
      <c r="H42" s="68" t="e">
        <f t="shared" si="0"/>
        <v>#DIV/0!</v>
      </c>
      <c r="I42" s="68">
        <v>0</v>
      </c>
    </row>
    <row r="43" spans="2:9" x14ac:dyDescent="0.25">
      <c r="B43" s="128"/>
      <c r="C43" s="128"/>
      <c r="D43" s="134"/>
      <c r="E43" s="58"/>
      <c r="F43" s="142">
        <v>50</v>
      </c>
      <c r="G43" s="58">
        <v>50</v>
      </c>
      <c r="H43" s="68"/>
      <c r="I43" s="68"/>
    </row>
    <row r="44" spans="2:9" x14ac:dyDescent="0.25">
      <c r="B44" s="141">
        <v>57</v>
      </c>
      <c r="C44" s="128" t="s">
        <v>198</v>
      </c>
      <c r="D44" s="74">
        <v>75830.84</v>
      </c>
      <c r="E44" s="107">
        <v>105000</v>
      </c>
      <c r="F44" s="143">
        <v>85000</v>
      </c>
      <c r="G44" s="73">
        <v>25959.29</v>
      </c>
      <c r="H44" s="68">
        <f t="shared" si="0"/>
        <v>34.233156325315669</v>
      </c>
      <c r="I44" s="68">
        <f t="shared" si="1"/>
        <v>30.540341176470587</v>
      </c>
    </row>
    <row r="45" spans="2:9" x14ac:dyDescent="0.25">
      <c r="B45" s="129"/>
      <c r="C45" s="129" t="s">
        <v>185</v>
      </c>
      <c r="D45" s="74">
        <v>58393.93</v>
      </c>
      <c r="E45" s="107">
        <v>105000</v>
      </c>
      <c r="F45" s="143">
        <v>85000</v>
      </c>
      <c r="G45" s="73">
        <f>G46</f>
        <v>25959.29</v>
      </c>
      <c r="H45" s="68">
        <f t="shared" si="0"/>
        <v>44.455459668496367</v>
      </c>
      <c r="I45" s="68">
        <f t="shared" si="1"/>
        <v>30.540341176470587</v>
      </c>
    </row>
    <row r="46" spans="2:9" x14ac:dyDescent="0.25">
      <c r="B46" s="130">
        <v>6</v>
      </c>
      <c r="C46" s="130" t="s">
        <v>2</v>
      </c>
      <c r="D46" s="67">
        <v>58393.93</v>
      </c>
      <c r="E46" s="104">
        <v>50000</v>
      </c>
      <c r="F46" s="142">
        <v>31588.99</v>
      </c>
      <c r="G46" s="58">
        <f>G47+G48+G49</f>
        <v>25959.29</v>
      </c>
      <c r="H46" s="68">
        <f t="shared" si="0"/>
        <v>44.455459668496367</v>
      </c>
      <c r="I46" s="68">
        <f t="shared" si="1"/>
        <v>82.17828426929762</v>
      </c>
    </row>
    <row r="47" spans="2:9" ht="25.5" x14ac:dyDescent="0.25">
      <c r="B47" s="130">
        <v>63</v>
      </c>
      <c r="C47" s="130" t="s">
        <v>22</v>
      </c>
      <c r="D47" s="131">
        <v>58378.43</v>
      </c>
      <c r="E47" s="102">
        <v>49990</v>
      </c>
      <c r="F47" s="142">
        <v>31538.99</v>
      </c>
      <c r="G47" s="58">
        <v>25919.07</v>
      </c>
      <c r="H47" s="68">
        <f t="shared" si="0"/>
        <v>44.398367684776723</v>
      </c>
      <c r="I47" s="68">
        <f t="shared" si="1"/>
        <v>82.181040039646163</v>
      </c>
    </row>
    <row r="48" spans="2:9" x14ac:dyDescent="0.25">
      <c r="B48" s="130">
        <v>64</v>
      </c>
      <c r="C48" s="130" t="s">
        <v>162</v>
      </c>
      <c r="D48" s="132">
        <v>15.5</v>
      </c>
      <c r="E48" s="102">
        <v>10</v>
      </c>
      <c r="F48" s="142">
        <v>50</v>
      </c>
      <c r="G48" s="58">
        <v>40.22</v>
      </c>
      <c r="H48" s="68">
        <v>0</v>
      </c>
      <c r="I48" s="68">
        <f t="shared" si="1"/>
        <v>80.44</v>
      </c>
    </row>
    <row r="49" spans="2:9" ht="25.5" x14ac:dyDescent="0.25">
      <c r="B49" s="130">
        <v>67</v>
      </c>
      <c r="C49" s="130" t="s">
        <v>186</v>
      </c>
      <c r="D49" s="52">
        <v>0</v>
      </c>
      <c r="E49" s="104">
        <v>0</v>
      </c>
      <c r="F49" s="142">
        <v>0</v>
      </c>
      <c r="G49" s="90">
        <v>0</v>
      </c>
      <c r="H49" s="68">
        <v>0</v>
      </c>
      <c r="I49" s="68" t="e">
        <f t="shared" si="1"/>
        <v>#DIV/0!</v>
      </c>
    </row>
    <row r="50" spans="2:9" x14ac:dyDescent="0.25">
      <c r="B50" s="130">
        <v>9</v>
      </c>
      <c r="C50" s="133" t="s">
        <v>187</v>
      </c>
      <c r="D50" s="58">
        <v>17436.91</v>
      </c>
      <c r="E50" s="58">
        <v>55000</v>
      </c>
      <c r="F50" s="142">
        <v>53411.01</v>
      </c>
      <c r="G50" s="98">
        <f>39262.07+5574.4</f>
        <v>44836.47</v>
      </c>
      <c r="H50" s="68">
        <f t="shared" si="0"/>
        <v>257.13540988627</v>
      </c>
      <c r="I50" s="68">
        <f t="shared" si="1"/>
        <v>83.946118974346291</v>
      </c>
    </row>
    <row r="51" spans="2:9" x14ac:dyDescent="0.25">
      <c r="B51" s="465" t="s">
        <v>191</v>
      </c>
      <c r="C51" s="466"/>
      <c r="D51" s="134"/>
      <c r="E51" s="58"/>
      <c r="F51" s="142"/>
      <c r="G51" s="58"/>
      <c r="H51" s="68"/>
      <c r="I51" s="68"/>
    </row>
    <row r="52" spans="2:9" x14ac:dyDescent="0.25">
      <c r="B52" s="135">
        <v>61</v>
      </c>
      <c r="C52" s="106" t="s">
        <v>199</v>
      </c>
      <c r="D52" s="74">
        <v>4490.8999999999996</v>
      </c>
      <c r="E52" s="107">
        <v>3500</v>
      </c>
      <c r="F52" s="143">
        <v>6702.1</v>
      </c>
      <c r="G52" s="73">
        <v>3100</v>
      </c>
      <c r="H52" s="68">
        <f t="shared" si="0"/>
        <v>69.028479814736471</v>
      </c>
      <c r="I52" s="68">
        <f t="shared" si="1"/>
        <v>46.254159144148851</v>
      </c>
    </row>
    <row r="53" spans="2:9" x14ac:dyDescent="0.25">
      <c r="B53" s="108"/>
      <c r="C53" s="108" t="s">
        <v>185</v>
      </c>
      <c r="D53" s="74">
        <v>4490.8999999999996</v>
      </c>
      <c r="E53" s="107">
        <v>3500</v>
      </c>
      <c r="F53" s="143">
        <v>6702.1</v>
      </c>
      <c r="G53" s="73">
        <v>3100</v>
      </c>
      <c r="H53" s="68">
        <f t="shared" si="0"/>
        <v>69.028479814736471</v>
      </c>
      <c r="I53" s="68">
        <f t="shared" si="1"/>
        <v>46.254159144148851</v>
      </c>
    </row>
    <row r="54" spans="2:9" x14ac:dyDescent="0.25">
      <c r="B54" s="109">
        <v>6</v>
      </c>
      <c r="C54" s="109" t="s">
        <v>2</v>
      </c>
      <c r="D54" s="67">
        <v>4490.8999999999996</v>
      </c>
      <c r="E54" s="104">
        <v>2600</v>
      </c>
      <c r="F54" s="142">
        <v>3100</v>
      </c>
      <c r="G54" s="58">
        <v>3100</v>
      </c>
      <c r="H54" s="68">
        <f t="shared" si="0"/>
        <v>69.028479814736471</v>
      </c>
      <c r="I54" s="68">
        <f t="shared" si="1"/>
        <v>100</v>
      </c>
    </row>
    <row r="55" spans="2:9" ht="25.5" x14ac:dyDescent="0.25">
      <c r="B55" s="109">
        <v>66</v>
      </c>
      <c r="C55" s="109" t="s">
        <v>168</v>
      </c>
      <c r="D55" s="67">
        <v>4490.8999999999996</v>
      </c>
      <c r="E55" s="104">
        <v>2600</v>
      </c>
      <c r="F55" s="142">
        <v>3100</v>
      </c>
      <c r="G55" s="58">
        <v>3100</v>
      </c>
      <c r="H55" s="68">
        <f t="shared" si="0"/>
        <v>69.028479814736471</v>
      </c>
      <c r="I55" s="68">
        <f t="shared" si="1"/>
        <v>100</v>
      </c>
    </row>
    <row r="56" spans="2:9" ht="15.75" customHeight="1" x14ac:dyDescent="0.25">
      <c r="B56" s="109">
        <v>9</v>
      </c>
      <c r="C56" s="110" t="s">
        <v>187</v>
      </c>
      <c r="D56" s="58">
        <v>0</v>
      </c>
      <c r="E56" s="58">
        <v>900</v>
      </c>
      <c r="F56" s="142">
        <v>3602.1</v>
      </c>
      <c r="G56" s="98">
        <v>373.88</v>
      </c>
      <c r="H56" s="68" t="e">
        <f t="shared" si="0"/>
        <v>#DIV/0!</v>
      </c>
      <c r="I56" s="68">
        <f t="shared" si="1"/>
        <v>10.379500846728297</v>
      </c>
    </row>
    <row r="57" spans="2:9" ht="30" customHeight="1" x14ac:dyDescent="0.25">
      <c r="B57" s="6" t="s">
        <v>37</v>
      </c>
      <c r="C57" s="6"/>
      <c r="D57" s="75">
        <v>1400816.7500000002</v>
      </c>
      <c r="E57" s="75">
        <f t="shared" ref="E57" si="2">E59+E71+E82+E88+E99+E106+E117</f>
        <v>1643460</v>
      </c>
      <c r="F57" s="75">
        <f>F59+F71+F82+F88+F99+F106+F117</f>
        <v>1739021.32</v>
      </c>
      <c r="G57" s="75">
        <f>G59+G71+G82+G88+G100+G106+G117</f>
        <v>1622539.8699999996</v>
      </c>
      <c r="H57" s="68">
        <f t="shared" si="0"/>
        <v>115.82813169531269</v>
      </c>
      <c r="I57" s="68">
        <f t="shared" si="1"/>
        <v>93.30189637928072</v>
      </c>
    </row>
    <row r="58" spans="2:9" ht="21" customHeight="1" x14ac:dyDescent="0.25">
      <c r="B58" s="434" t="s">
        <v>36</v>
      </c>
      <c r="C58" s="462"/>
      <c r="D58" s="4"/>
      <c r="E58" s="4"/>
      <c r="F58" s="52"/>
      <c r="G58" s="58"/>
      <c r="H58" s="68"/>
      <c r="I58" s="68"/>
    </row>
    <row r="59" spans="2:9" x14ac:dyDescent="0.25">
      <c r="B59" s="136">
        <v>11</v>
      </c>
      <c r="C59" s="99" t="s">
        <v>200</v>
      </c>
      <c r="D59" s="71">
        <v>181104.63</v>
      </c>
      <c r="E59" s="71">
        <v>174260</v>
      </c>
      <c r="F59" s="73">
        <v>181986.42</v>
      </c>
      <c r="G59" s="73">
        <f>G60</f>
        <v>132253.95000000001</v>
      </c>
      <c r="H59" s="68">
        <f t="shared" si="0"/>
        <v>73.026266639345451</v>
      </c>
      <c r="I59" s="68">
        <f t="shared" si="1"/>
        <v>72.672427975669834</v>
      </c>
    </row>
    <row r="60" spans="2:9" x14ac:dyDescent="0.25">
      <c r="B60" s="103"/>
      <c r="C60" s="101" t="s">
        <v>188</v>
      </c>
      <c r="D60" s="72">
        <v>181081.14</v>
      </c>
      <c r="E60" s="72">
        <v>174260</v>
      </c>
      <c r="F60" s="73">
        <v>181966.42</v>
      </c>
      <c r="G60" s="73">
        <f>G61+G66</f>
        <v>132253.95000000001</v>
      </c>
      <c r="H60" s="68">
        <f t="shared" si="0"/>
        <v>73.03573966896829</v>
      </c>
      <c r="I60" s="68">
        <f t="shared" si="1"/>
        <v>72.680415430495358</v>
      </c>
    </row>
    <row r="61" spans="2:9" x14ac:dyDescent="0.25">
      <c r="B61" s="103">
        <v>3</v>
      </c>
      <c r="C61" s="103" t="s">
        <v>4</v>
      </c>
      <c r="D61" s="52">
        <v>110783.54</v>
      </c>
      <c r="E61" s="104">
        <v>160460</v>
      </c>
      <c r="F61" s="58">
        <v>145302.01999999999</v>
      </c>
      <c r="G61" s="58">
        <f>G62+G63+G64+G65</f>
        <v>115080.55</v>
      </c>
      <c r="H61" s="68">
        <f t="shared" si="0"/>
        <v>103.87874408057371</v>
      </c>
      <c r="I61" s="68">
        <f t="shared" si="1"/>
        <v>79.200929209380575</v>
      </c>
    </row>
    <row r="62" spans="2:9" x14ac:dyDescent="0.25">
      <c r="B62" s="103">
        <v>31</v>
      </c>
      <c r="C62" s="103" t="s">
        <v>5</v>
      </c>
      <c r="D62" s="52">
        <v>0</v>
      </c>
      <c r="E62" s="104">
        <v>0</v>
      </c>
      <c r="F62" s="58">
        <v>0</v>
      </c>
      <c r="G62" s="58">
        <v>0</v>
      </c>
      <c r="H62" s="68">
        <v>0</v>
      </c>
      <c r="I62" s="68">
        <v>0</v>
      </c>
    </row>
    <row r="63" spans="2:9" x14ac:dyDescent="0.25">
      <c r="B63" s="103">
        <v>32</v>
      </c>
      <c r="C63" s="103" t="s">
        <v>13</v>
      </c>
      <c r="D63" s="52">
        <v>109304.65</v>
      </c>
      <c r="E63" s="104">
        <v>159460</v>
      </c>
      <c r="F63" s="58">
        <v>144302.01999999999</v>
      </c>
      <c r="G63" s="58">
        <v>114188.05</v>
      </c>
      <c r="H63" s="68">
        <f t="shared" si="0"/>
        <v>104.46769647951851</v>
      </c>
      <c r="I63" s="68">
        <f t="shared" si="1"/>
        <v>79.131290054013121</v>
      </c>
    </row>
    <row r="64" spans="2:9" x14ac:dyDescent="0.25">
      <c r="B64" s="103">
        <v>34</v>
      </c>
      <c r="C64" s="103" t="s">
        <v>189</v>
      </c>
      <c r="D64" s="52">
        <v>1411.09</v>
      </c>
      <c r="E64" s="104">
        <v>1000</v>
      </c>
      <c r="F64" s="58">
        <v>1000</v>
      </c>
      <c r="G64" s="58">
        <v>892.5</v>
      </c>
      <c r="H64" s="68">
        <f t="shared" si="0"/>
        <v>63.248977740611863</v>
      </c>
      <c r="I64" s="68">
        <f t="shared" si="1"/>
        <v>89.25</v>
      </c>
    </row>
    <row r="65" spans="2:9" x14ac:dyDescent="0.25">
      <c r="B65" s="103">
        <v>38</v>
      </c>
      <c r="C65" s="103" t="s">
        <v>141</v>
      </c>
      <c r="D65" s="52">
        <v>67.8</v>
      </c>
      <c r="E65" s="104">
        <v>0</v>
      </c>
      <c r="F65" s="58">
        <v>0</v>
      </c>
      <c r="G65" s="58">
        <v>0</v>
      </c>
      <c r="H65" s="68">
        <v>0</v>
      </c>
      <c r="I65" s="68" t="e">
        <f t="shared" si="1"/>
        <v>#DIV/0!</v>
      </c>
    </row>
    <row r="66" spans="2:9" x14ac:dyDescent="0.25">
      <c r="B66" s="103">
        <v>4</v>
      </c>
      <c r="C66" s="103" t="s">
        <v>6</v>
      </c>
      <c r="D66" s="58">
        <v>70297.600000000006</v>
      </c>
      <c r="E66" s="58">
        <v>13800</v>
      </c>
      <c r="F66" s="58">
        <v>36664.400000000001</v>
      </c>
      <c r="G66" s="58">
        <f>G67</f>
        <v>17173.400000000001</v>
      </c>
      <c r="H66" s="68">
        <f t="shared" si="0"/>
        <v>24.429568008011653</v>
      </c>
      <c r="I66" s="68">
        <f t="shared" si="1"/>
        <v>46.839440983624442</v>
      </c>
    </row>
    <row r="67" spans="2:9" ht="25.5" x14ac:dyDescent="0.25">
      <c r="B67" s="103">
        <v>42</v>
      </c>
      <c r="C67" s="103" t="s">
        <v>116</v>
      </c>
      <c r="D67" s="58">
        <v>2548.75</v>
      </c>
      <c r="E67" s="58">
        <v>13800</v>
      </c>
      <c r="F67" s="58">
        <v>36664.400000000001</v>
      </c>
      <c r="G67" s="58">
        <f>13809+3364.4</f>
        <v>17173.400000000001</v>
      </c>
      <c r="H67" s="68">
        <f t="shared" si="0"/>
        <v>673.79695929377158</v>
      </c>
      <c r="I67" s="68">
        <f t="shared" si="1"/>
        <v>46.839440983624442</v>
      </c>
    </row>
    <row r="68" spans="2:9" ht="25.5" x14ac:dyDescent="0.25">
      <c r="B68" s="103">
        <v>45</v>
      </c>
      <c r="C68" s="103" t="s">
        <v>150</v>
      </c>
      <c r="D68" s="58">
        <v>67748.850000000006</v>
      </c>
      <c r="E68" s="58">
        <v>0</v>
      </c>
      <c r="F68" s="58">
        <v>0</v>
      </c>
      <c r="G68" s="58">
        <v>0</v>
      </c>
      <c r="H68" s="68">
        <v>0</v>
      </c>
      <c r="I68" s="68">
        <v>0</v>
      </c>
    </row>
    <row r="69" spans="2:9" x14ac:dyDescent="0.25">
      <c r="B69" s="103">
        <v>9</v>
      </c>
      <c r="C69" s="105" t="s">
        <v>187</v>
      </c>
      <c r="D69" s="58">
        <v>23.49</v>
      </c>
      <c r="E69" s="58">
        <v>0</v>
      </c>
      <c r="F69" s="58">
        <v>20</v>
      </c>
      <c r="G69" s="98">
        <v>20</v>
      </c>
      <c r="H69" s="68">
        <v>0</v>
      </c>
      <c r="I69" s="68">
        <f t="shared" ref="I69" si="3">G69/F69*100</f>
        <v>100</v>
      </c>
    </row>
    <row r="70" spans="2:9" ht="15.75" customHeight="1" x14ac:dyDescent="0.25">
      <c r="B70" s="456" t="s">
        <v>31</v>
      </c>
      <c r="C70" s="457"/>
      <c r="D70" s="134"/>
      <c r="E70" s="58"/>
      <c r="F70" s="142"/>
      <c r="G70" s="58"/>
      <c r="H70" s="68"/>
      <c r="I70" s="68"/>
    </row>
    <row r="71" spans="2:9" x14ac:dyDescent="0.25">
      <c r="B71" s="137">
        <v>31</v>
      </c>
      <c r="C71" s="111" t="s">
        <v>194</v>
      </c>
      <c r="D71" s="73">
        <v>29905.350000000002</v>
      </c>
      <c r="E71" s="73">
        <v>40000</v>
      </c>
      <c r="F71" s="73">
        <v>40000</v>
      </c>
      <c r="G71" s="73">
        <f>G72</f>
        <v>18698.5</v>
      </c>
      <c r="H71" s="68">
        <f t="shared" ref="H71:H76" si="4">G71/D71*100</f>
        <v>62.525601606401523</v>
      </c>
      <c r="I71" s="68">
        <f t="shared" ref="I71:I114" si="5">G71/F71*100</f>
        <v>46.746250000000003</v>
      </c>
    </row>
    <row r="72" spans="2:9" x14ac:dyDescent="0.25">
      <c r="B72" s="113"/>
      <c r="C72" s="112" t="s">
        <v>188</v>
      </c>
      <c r="D72" s="73">
        <v>29905.350000000002</v>
      </c>
      <c r="E72" s="73">
        <v>40000</v>
      </c>
      <c r="F72" s="73">
        <v>40000</v>
      </c>
      <c r="G72" s="73">
        <f>G73+G78</f>
        <v>18698.5</v>
      </c>
      <c r="H72" s="68">
        <f t="shared" si="4"/>
        <v>62.525601606401523</v>
      </c>
      <c r="I72" s="68">
        <f t="shared" si="5"/>
        <v>46.746250000000003</v>
      </c>
    </row>
    <row r="73" spans="2:9" x14ac:dyDescent="0.25">
      <c r="B73" s="113">
        <v>3</v>
      </c>
      <c r="C73" s="113" t="s">
        <v>4</v>
      </c>
      <c r="D73" s="58">
        <v>29806.760000000002</v>
      </c>
      <c r="E73" s="58">
        <v>28000</v>
      </c>
      <c r="F73" s="58">
        <v>40000</v>
      </c>
      <c r="G73" s="58">
        <f>G74+G75+G76+G77</f>
        <v>17258.91</v>
      </c>
      <c r="H73" s="68">
        <f t="shared" si="4"/>
        <v>57.902670400942604</v>
      </c>
      <c r="I73" s="68">
        <f t="shared" si="5"/>
        <v>43.147275</v>
      </c>
    </row>
    <row r="74" spans="2:9" x14ac:dyDescent="0.25">
      <c r="B74" s="113">
        <v>31</v>
      </c>
      <c r="C74" s="113" t="s">
        <v>5</v>
      </c>
      <c r="D74" s="58">
        <v>0</v>
      </c>
      <c r="E74" s="58">
        <v>100</v>
      </c>
      <c r="F74" s="58">
        <v>0</v>
      </c>
      <c r="G74" s="58">
        <v>0</v>
      </c>
      <c r="H74" s="68">
        <v>0</v>
      </c>
      <c r="I74" s="68" t="e">
        <f t="shared" si="5"/>
        <v>#DIV/0!</v>
      </c>
    </row>
    <row r="75" spans="2:9" x14ac:dyDescent="0.25">
      <c r="B75" s="113">
        <v>32</v>
      </c>
      <c r="C75" s="113" t="s">
        <v>13</v>
      </c>
      <c r="D75" s="58">
        <v>29518.06</v>
      </c>
      <c r="E75" s="58">
        <v>27700</v>
      </c>
      <c r="F75" s="58">
        <v>39498.06</v>
      </c>
      <c r="G75" s="58">
        <v>16843.98</v>
      </c>
      <c r="H75" s="68">
        <f t="shared" si="4"/>
        <v>57.063302940640405</v>
      </c>
      <c r="I75" s="68">
        <f t="shared" si="5"/>
        <v>42.645081809081262</v>
      </c>
    </row>
    <row r="76" spans="2:9" x14ac:dyDescent="0.25">
      <c r="B76" s="113">
        <v>34</v>
      </c>
      <c r="C76" s="113" t="s">
        <v>189</v>
      </c>
      <c r="D76" s="58">
        <v>288.7</v>
      </c>
      <c r="E76" s="58">
        <v>200</v>
      </c>
      <c r="F76" s="58">
        <v>500</v>
      </c>
      <c r="G76" s="58">
        <v>412.99</v>
      </c>
      <c r="H76" s="68">
        <f t="shared" si="4"/>
        <v>143.05161066851403</v>
      </c>
      <c r="I76" s="68">
        <f t="shared" si="5"/>
        <v>82.597999999999999</v>
      </c>
    </row>
    <row r="77" spans="2:9" x14ac:dyDescent="0.25">
      <c r="B77" s="113">
        <v>38</v>
      </c>
      <c r="C77" s="113" t="s">
        <v>141</v>
      </c>
      <c r="D77" s="52">
        <v>0</v>
      </c>
      <c r="E77" s="104">
        <v>0</v>
      </c>
      <c r="F77" s="104">
        <v>1.94</v>
      </c>
      <c r="G77" s="58">
        <v>1.94</v>
      </c>
      <c r="H77" s="68">
        <v>0</v>
      </c>
      <c r="I77" s="68">
        <f t="shared" ref="I77" si="6">G77/F77*100</f>
        <v>100</v>
      </c>
    </row>
    <row r="78" spans="2:9" x14ac:dyDescent="0.25">
      <c r="B78" s="113">
        <v>4</v>
      </c>
      <c r="C78" s="113" t="s">
        <v>6</v>
      </c>
      <c r="D78" s="52">
        <v>98.59</v>
      </c>
      <c r="E78" s="58">
        <v>12000</v>
      </c>
      <c r="F78" s="58">
        <v>0</v>
      </c>
      <c r="G78" s="58">
        <f>G79</f>
        <v>1439.59</v>
      </c>
      <c r="H78" s="68">
        <v>0</v>
      </c>
      <c r="I78" s="68" t="e">
        <f t="shared" si="5"/>
        <v>#DIV/0!</v>
      </c>
    </row>
    <row r="79" spans="2:9" ht="25.5" x14ac:dyDescent="0.25">
      <c r="B79" s="113">
        <v>42</v>
      </c>
      <c r="C79" s="113" t="s">
        <v>116</v>
      </c>
      <c r="D79" s="58">
        <v>98.59</v>
      </c>
      <c r="E79" s="58">
        <v>12000</v>
      </c>
      <c r="F79" s="58">
        <v>0</v>
      </c>
      <c r="G79" s="58">
        <f>2.51+1437.08</f>
        <v>1439.59</v>
      </c>
      <c r="H79" s="68">
        <v>0</v>
      </c>
      <c r="I79" s="68" t="e">
        <f t="shared" si="5"/>
        <v>#DIV/0!</v>
      </c>
    </row>
    <row r="80" spans="2:9" x14ac:dyDescent="0.25">
      <c r="B80" s="113">
        <v>9</v>
      </c>
      <c r="C80" s="115" t="s">
        <v>187</v>
      </c>
      <c r="D80" s="58">
        <v>0</v>
      </c>
      <c r="E80" s="58">
        <v>0</v>
      </c>
      <c r="F80" s="58">
        <v>0</v>
      </c>
      <c r="G80" s="98">
        <v>0</v>
      </c>
      <c r="H80" s="68">
        <v>0</v>
      </c>
      <c r="I80" s="68" t="e">
        <f t="shared" si="5"/>
        <v>#DIV/0!</v>
      </c>
    </row>
    <row r="81" spans="2:9" ht="23.25" customHeight="1" x14ac:dyDescent="0.25">
      <c r="B81" s="458" t="s">
        <v>192</v>
      </c>
      <c r="C81" s="459"/>
      <c r="D81" s="58"/>
      <c r="E81" s="58"/>
      <c r="F81" s="142"/>
      <c r="G81" s="58"/>
      <c r="H81" s="68"/>
      <c r="I81" s="68"/>
    </row>
    <row r="82" spans="2:9" ht="25.5" x14ac:dyDescent="0.25">
      <c r="B82" s="138">
        <v>43</v>
      </c>
      <c r="C82" s="116" t="s">
        <v>195</v>
      </c>
      <c r="D82" s="73">
        <v>10777.19</v>
      </c>
      <c r="E82" s="73">
        <v>12700</v>
      </c>
      <c r="F82" s="73">
        <v>12700</v>
      </c>
      <c r="G82" s="73">
        <f>G83+G86</f>
        <v>7485.75</v>
      </c>
      <c r="H82" s="68">
        <f>G82/D84*100</f>
        <v>69.459200403815828</v>
      </c>
      <c r="I82" s="68">
        <f t="shared" si="5"/>
        <v>58.94291338582677</v>
      </c>
    </row>
    <row r="83" spans="2:9" x14ac:dyDescent="0.25">
      <c r="B83" s="118"/>
      <c r="C83" s="117" t="s">
        <v>188</v>
      </c>
      <c r="D83" s="423">
        <v>10777.19</v>
      </c>
      <c r="E83" s="73">
        <v>12700</v>
      </c>
      <c r="F83" s="73">
        <v>12700</v>
      </c>
      <c r="G83" s="73">
        <f>G84</f>
        <v>7485.75</v>
      </c>
      <c r="H83" s="68">
        <f>G83/D85*100</f>
        <v>69.459200403815828</v>
      </c>
      <c r="I83" s="68">
        <f t="shared" si="5"/>
        <v>58.94291338582677</v>
      </c>
    </row>
    <row r="84" spans="2:9" x14ac:dyDescent="0.25">
      <c r="B84" s="118">
        <v>3</v>
      </c>
      <c r="C84" s="118" t="s">
        <v>4</v>
      </c>
      <c r="D84" s="58">
        <v>10777.19</v>
      </c>
      <c r="E84" s="58">
        <v>12700</v>
      </c>
      <c r="F84" s="58">
        <v>12700</v>
      </c>
      <c r="G84" s="58">
        <v>7485.75</v>
      </c>
      <c r="H84" s="68" t="e">
        <f>G84/D86*100</f>
        <v>#DIV/0!</v>
      </c>
      <c r="I84" s="68">
        <f t="shared" si="5"/>
        <v>58.94291338582677</v>
      </c>
    </row>
    <row r="85" spans="2:9" x14ac:dyDescent="0.25">
      <c r="B85" s="118">
        <v>32</v>
      </c>
      <c r="C85" s="118" t="s">
        <v>13</v>
      </c>
      <c r="D85" s="58">
        <v>10777.19</v>
      </c>
      <c r="E85" s="58">
        <v>12700</v>
      </c>
      <c r="F85" s="58">
        <v>12700</v>
      </c>
      <c r="G85" s="58">
        <v>7485.75</v>
      </c>
      <c r="H85" s="68" t="e">
        <f>G85/D87*100</f>
        <v>#DIV/0!</v>
      </c>
      <c r="I85" s="68">
        <f t="shared" si="5"/>
        <v>58.94291338582677</v>
      </c>
    </row>
    <row r="86" spans="2:9" x14ac:dyDescent="0.25">
      <c r="B86" s="118">
        <v>9</v>
      </c>
      <c r="C86" s="119" t="s">
        <v>187</v>
      </c>
      <c r="D86" s="58">
        <v>0</v>
      </c>
      <c r="E86" s="98">
        <v>0</v>
      </c>
      <c r="F86" s="98">
        <v>0</v>
      </c>
      <c r="G86" s="98">
        <v>0</v>
      </c>
      <c r="H86" s="68">
        <v>0</v>
      </c>
      <c r="I86" s="68" t="e">
        <f t="shared" si="5"/>
        <v>#DIV/0!</v>
      </c>
    </row>
    <row r="87" spans="2:9" x14ac:dyDescent="0.25">
      <c r="B87" s="460" t="s">
        <v>193</v>
      </c>
      <c r="C87" s="461"/>
      <c r="D87" s="58"/>
      <c r="E87" s="58"/>
      <c r="F87" s="142"/>
      <c r="G87" s="58"/>
      <c r="H87" s="68"/>
      <c r="I87" s="68"/>
    </row>
    <row r="88" spans="2:9" x14ac:dyDescent="0.25">
      <c r="B88" s="139">
        <v>52</v>
      </c>
      <c r="C88" s="120" t="s">
        <v>196</v>
      </c>
      <c r="D88" s="73">
        <v>1143406.8700000001</v>
      </c>
      <c r="E88" s="73">
        <v>1300000</v>
      </c>
      <c r="F88" s="73">
        <v>1400000</v>
      </c>
      <c r="G88" s="73">
        <f>G89</f>
        <v>1388309.41</v>
      </c>
      <c r="H88" s="68">
        <f>G88/D90*100</f>
        <v>121.57353513661955</v>
      </c>
      <c r="I88" s="68">
        <f t="shared" si="5"/>
        <v>99.164957857142852</v>
      </c>
    </row>
    <row r="89" spans="2:9" x14ac:dyDescent="0.25">
      <c r="B89" s="122"/>
      <c r="C89" s="121" t="s">
        <v>188</v>
      </c>
      <c r="D89" s="423">
        <v>1142552.6800000002</v>
      </c>
      <c r="E89" s="73">
        <v>1300000</v>
      </c>
      <c r="F89" s="73">
        <v>1400000</v>
      </c>
      <c r="G89" s="73">
        <f>G90+G95</f>
        <v>1388309.41</v>
      </c>
      <c r="H89" s="68">
        <f>G89/D91*100</f>
        <v>122.57781850786607</v>
      </c>
      <c r="I89" s="68">
        <f t="shared" si="5"/>
        <v>99.164957857142852</v>
      </c>
    </row>
    <row r="90" spans="2:9" x14ac:dyDescent="0.25">
      <c r="B90" s="122">
        <v>3</v>
      </c>
      <c r="C90" s="122" t="s">
        <v>4</v>
      </c>
      <c r="D90" s="58">
        <v>1141950.3500000001</v>
      </c>
      <c r="E90" s="58">
        <v>1299450</v>
      </c>
      <c r="F90" s="58">
        <v>1399450</v>
      </c>
      <c r="G90" s="58">
        <f>G91+G92+G93+G94</f>
        <v>1387675.8599999999</v>
      </c>
      <c r="H90" s="68">
        <f>G90/D92*100</f>
        <v>16039.732577856528</v>
      </c>
      <c r="I90" s="68">
        <f t="shared" si="5"/>
        <v>99.158659473364537</v>
      </c>
    </row>
    <row r="91" spans="2:9" x14ac:dyDescent="0.25">
      <c r="B91" s="122">
        <v>31</v>
      </c>
      <c r="C91" s="122" t="s">
        <v>5</v>
      </c>
      <c r="D91" s="58">
        <v>1132594.32</v>
      </c>
      <c r="E91" s="58">
        <v>1295420</v>
      </c>
      <c r="F91" s="58">
        <v>1393883.5</v>
      </c>
      <c r="G91" s="58">
        <v>1382195.21</v>
      </c>
      <c r="H91" s="68">
        <f>G91/D93*100</f>
        <v>586147.83512149611</v>
      </c>
      <c r="I91" s="68">
        <f t="shared" si="5"/>
        <v>99.161458615443834</v>
      </c>
    </row>
    <row r="92" spans="2:9" x14ac:dyDescent="0.25">
      <c r="B92" s="122">
        <v>32</v>
      </c>
      <c r="C92" s="122" t="s">
        <v>13</v>
      </c>
      <c r="D92" s="58">
        <v>8651.49</v>
      </c>
      <c r="E92" s="58">
        <v>4030</v>
      </c>
      <c r="F92" s="58">
        <v>5130</v>
      </c>
      <c r="G92" s="58">
        <v>5044.1499999999996</v>
      </c>
      <c r="H92" s="68">
        <v>0</v>
      </c>
      <c r="I92" s="68">
        <f t="shared" si="5"/>
        <v>98.326510721247544</v>
      </c>
    </row>
    <row r="93" spans="2:9" x14ac:dyDescent="0.25">
      <c r="B93" s="122">
        <v>34</v>
      </c>
      <c r="C93" s="122" t="s">
        <v>189</v>
      </c>
      <c r="D93" s="58">
        <v>235.81</v>
      </c>
      <c r="E93" s="104">
        <v>0</v>
      </c>
      <c r="F93" s="104">
        <v>0</v>
      </c>
      <c r="G93" s="58">
        <v>0</v>
      </c>
      <c r="H93" s="68">
        <f>G93/D95*100</f>
        <v>0</v>
      </c>
      <c r="I93" s="68" t="e">
        <f t="shared" si="5"/>
        <v>#DIV/0!</v>
      </c>
    </row>
    <row r="94" spans="2:9" x14ac:dyDescent="0.25">
      <c r="B94" s="122">
        <v>38</v>
      </c>
      <c r="C94" s="122" t="s">
        <v>141</v>
      </c>
      <c r="D94" s="58">
        <v>468.73</v>
      </c>
      <c r="E94" s="104">
        <v>0</v>
      </c>
      <c r="F94" s="104">
        <v>436.5</v>
      </c>
      <c r="G94" s="58">
        <v>436.5</v>
      </c>
      <c r="H94" s="68">
        <v>0</v>
      </c>
      <c r="I94" s="68">
        <f t="shared" si="5"/>
        <v>100</v>
      </c>
    </row>
    <row r="95" spans="2:9" x14ac:dyDescent="0.25">
      <c r="B95" s="122">
        <v>4</v>
      </c>
      <c r="C95" s="122" t="s">
        <v>6</v>
      </c>
      <c r="D95" s="52">
        <v>602.33000000000004</v>
      </c>
      <c r="E95" s="58">
        <v>550</v>
      </c>
      <c r="F95" s="58">
        <v>550</v>
      </c>
      <c r="G95" s="58">
        <v>633.54999999999995</v>
      </c>
      <c r="H95" s="68">
        <f>G95/D97*100</f>
        <v>105.18320521973004</v>
      </c>
      <c r="I95" s="68">
        <f t="shared" si="5"/>
        <v>115.19090909090907</v>
      </c>
    </row>
    <row r="96" spans="2:9" ht="25.5" x14ac:dyDescent="0.25">
      <c r="B96" s="122">
        <v>41</v>
      </c>
      <c r="C96" s="122" t="s">
        <v>190</v>
      </c>
      <c r="D96" s="52">
        <v>0</v>
      </c>
      <c r="E96" s="58">
        <v>0</v>
      </c>
      <c r="F96" s="58">
        <v>0</v>
      </c>
      <c r="G96" s="58">
        <v>0</v>
      </c>
      <c r="H96" s="68">
        <v>0</v>
      </c>
      <c r="I96" s="68">
        <v>0</v>
      </c>
    </row>
    <row r="97" spans="2:9" ht="25.5" x14ac:dyDescent="0.25">
      <c r="B97" s="122">
        <v>42</v>
      </c>
      <c r="C97" s="122" t="s">
        <v>116</v>
      </c>
      <c r="D97" s="58">
        <v>602.33000000000004</v>
      </c>
      <c r="E97" s="58">
        <v>550</v>
      </c>
      <c r="F97" s="58">
        <v>550</v>
      </c>
      <c r="G97" s="58">
        <v>633.54999999999995</v>
      </c>
      <c r="H97" s="68">
        <f t="shared" ref="H97:H102" si="7">G97/D99*100</f>
        <v>6.8196986006458555</v>
      </c>
      <c r="I97" s="68">
        <f t="shared" si="5"/>
        <v>115.19090909090907</v>
      </c>
    </row>
    <row r="98" spans="2:9" x14ac:dyDescent="0.25">
      <c r="B98" s="122">
        <v>9</v>
      </c>
      <c r="C98" s="123" t="s">
        <v>187</v>
      </c>
      <c r="D98" s="58">
        <v>854.19</v>
      </c>
      <c r="E98" s="58">
        <v>0</v>
      </c>
      <c r="F98" s="58">
        <v>0</v>
      </c>
      <c r="G98" s="98">
        <v>126.82</v>
      </c>
      <c r="H98" s="68">
        <f t="shared" si="7"/>
        <v>1.3651237890204519</v>
      </c>
      <c r="I98" s="68">
        <v>0</v>
      </c>
    </row>
    <row r="99" spans="2:9" x14ac:dyDescent="0.25">
      <c r="B99" s="140">
        <v>54</v>
      </c>
      <c r="C99" s="124" t="s">
        <v>197</v>
      </c>
      <c r="D99" s="73">
        <v>9290</v>
      </c>
      <c r="E99" s="73">
        <v>8000</v>
      </c>
      <c r="F99" s="73">
        <v>12632.8</v>
      </c>
      <c r="G99" s="73">
        <f>G100</f>
        <v>6407.63</v>
      </c>
      <c r="H99" s="68">
        <f t="shared" si="7"/>
        <v>106.04287305398934</v>
      </c>
      <c r="I99" s="68">
        <f t="shared" si="5"/>
        <v>50.722167690456587</v>
      </c>
    </row>
    <row r="100" spans="2:9" x14ac:dyDescent="0.25">
      <c r="B100" s="126"/>
      <c r="C100" s="125" t="s">
        <v>188</v>
      </c>
      <c r="D100" s="73">
        <v>9290</v>
      </c>
      <c r="E100" s="73">
        <v>8000</v>
      </c>
      <c r="F100" s="73">
        <v>12632.8</v>
      </c>
      <c r="G100" s="73">
        <f>G101+G105</f>
        <v>6407.63</v>
      </c>
      <c r="H100" s="68">
        <f t="shared" si="7"/>
        <v>106.04287305398934</v>
      </c>
      <c r="I100" s="68">
        <f t="shared" si="5"/>
        <v>50.722167690456587</v>
      </c>
    </row>
    <row r="101" spans="2:9" x14ac:dyDescent="0.25">
      <c r="B101" s="126">
        <v>3</v>
      </c>
      <c r="C101" s="126" t="s">
        <v>4</v>
      </c>
      <c r="D101" s="58">
        <v>6042.49</v>
      </c>
      <c r="E101" s="58">
        <v>2700</v>
      </c>
      <c r="F101" s="58">
        <v>2005.79</v>
      </c>
      <c r="G101" s="58">
        <v>1496.88</v>
      </c>
      <c r="H101" s="68" t="e">
        <f t="shared" si="7"/>
        <v>#DIV/0!</v>
      </c>
      <c r="I101" s="68">
        <f t="shared" si="5"/>
        <v>74.627952078732079</v>
      </c>
    </row>
    <row r="102" spans="2:9" x14ac:dyDescent="0.25">
      <c r="B102" s="126">
        <v>32</v>
      </c>
      <c r="C102" s="126" t="s">
        <v>13</v>
      </c>
      <c r="D102" s="58">
        <v>6042.49</v>
      </c>
      <c r="E102" s="58">
        <v>2700</v>
      </c>
      <c r="F102" s="58">
        <v>2005.79</v>
      </c>
      <c r="G102" s="58">
        <v>1496.88</v>
      </c>
      <c r="H102" s="68">
        <f t="shared" si="7"/>
        <v>46.093160606125927</v>
      </c>
      <c r="I102" s="68">
        <f t="shared" si="5"/>
        <v>74.627952078732079</v>
      </c>
    </row>
    <row r="103" spans="2:9" x14ac:dyDescent="0.25">
      <c r="B103" s="126">
        <v>34</v>
      </c>
      <c r="C103" s="126" t="s">
        <v>189</v>
      </c>
      <c r="D103" s="58">
        <v>0</v>
      </c>
      <c r="E103" s="58">
        <v>0</v>
      </c>
      <c r="F103" s="58">
        <v>0</v>
      </c>
      <c r="G103" s="58">
        <v>0</v>
      </c>
      <c r="H103" s="68">
        <v>0</v>
      </c>
      <c r="I103" s="68">
        <v>0</v>
      </c>
    </row>
    <row r="104" spans="2:9" x14ac:dyDescent="0.25">
      <c r="B104" s="126">
        <v>4</v>
      </c>
      <c r="C104" s="126" t="s">
        <v>6</v>
      </c>
      <c r="D104" s="58">
        <v>3247.51</v>
      </c>
      <c r="E104" s="58">
        <v>5300</v>
      </c>
      <c r="F104" s="58">
        <v>10627.01</v>
      </c>
      <c r="G104" s="58">
        <v>4910.75</v>
      </c>
      <c r="H104" s="68">
        <f t="shared" ref="H104:H110" si="8">G104/D106*100</f>
        <v>19.236682786190094</v>
      </c>
      <c r="I104" s="68">
        <f t="shared" si="5"/>
        <v>46.210081669255985</v>
      </c>
    </row>
    <row r="105" spans="2:9" ht="25.5" x14ac:dyDescent="0.25">
      <c r="B105" s="126">
        <v>42</v>
      </c>
      <c r="C105" s="126" t="s">
        <v>116</v>
      </c>
      <c r="D105" s="58">
        <v>3247.51</v>
      </c>
      <c r="E105" s="58">
        <v>5300</v>
      </c>
      <c r="F105" s="58">
        <v>10627.01</v>
      </c>
      <c r="G105" s="58">
        <v>4910.75</v>
      </c>
      <c r="H105" s="68">
        <f t="shared" si="8"/>
        <v>19.480887843719703</v>
      </c>
      <c r="I105" s="68">
        <f t="shared" si="5"/>
        <v>46.210081669255985</v>
      </c>
    </row>
    <row r="106" spans="2:9" x14ac:dyDescent="0.25">
      <c r="B106" s="141">
        <v>57</v>
      </c>
      <c r="C106" s="128" t="s">
        <v>198</v>
      </c>
      <c r="D106" s="73">
        <v>25528.05</v>
      </c>
      <c r="E106" s="73">
        <v>105000</v>
      </c>
      <c r="F106" s="73">
        <v>85000</v>
      </c>
      <c r="G106" s="73">
        <f>G107</f>
        <v>66470.75</v>
      </c>
      <c r="H106" s="68">
        <f t="shared" si="8"/>
        <v>263.68868821217359</v>
      </c>
      <c r="I106" s="68">
        <f t="shared" si="5"/>
        <v>78.200882352941179</v>
      </c>
    </row>
    <row r="107" spans="2:9" x14ac:dyDescent="0.25">
      <c r="B107" s="130"/>
      <c r="C107" s="129" t="s">
        <v>188</v>
      </c>
      <c r="D107" s="73">
        <v>25208.04</v>
      </c>
      <c r="E107" s="73">
        <v>105000</v>
      </c>
      <c r="F107" s="73">
        <v>84663.85</v>
      </c>
      <c r="G107" s="73">
        <f>G108</f>
        <v>66470.75</v>
      </c>
      <c r="H107" s="68">
        <f t="shared" si="8"/>
        <v>1703.1466990535048</v>
      </c>
      <c r="I107" s="68">
        <f t="shared" si="5"/>
        <v>78.51137173657942</v>
      </c>
    </row>
    <row r="108" spans="2:9" x14ac:dyDescent="0.25">
      <c r="B108" s="130">
        <v>3</v>
      </c>
      <c r="C108" s="130" t="s">
        <v>4</v>
      </c>
      <c r="D108" s="58">
        <v>25208.04</v>
      </c>
      <c r="E108" s="58">
        <v>95000</v>
      </c>
      <c r="F108" s="58">
        <v>69663.850000000006</v>
      </c>
      <c r="G108" s="58">
        <f>G110</f>
        <v>66470.75</v>
      </c>
      <c r="H108" s="68">
        <f t="shared" si="8"/>
        <v>311.99278862175561</v>
      </c>
      <c r="I108" s="68">
        <f t="shared" si="5"/>
        <v>95.41641755372406</v>
      </c>
    </row>
    <row r="109" spans="2:9" x14ac:dyDescent="0.25">
      <c r="B109" s="130">
        <v>31</v>
      </c>
      <c r="C109" s="130" t="s">
        <v>5</v>
      </c>
      <c r="D109" s="58">
        <v>3902.82</v>
      </c>
      <c r="E109" s="58">
        <v>0</v>
      </c>
      <c r="F109" s="58">
        <v>0</v>
      </c>
      <c r="G109" s="58">
        <v>0</v>
      </c>
      <c r="H109" s="68" t="e">
        <f t="shared" si="8"/>
        <v>#DIV/0!</v>
      </c>
      <c r="I109" s="68" t="e">
        <f t="shared" si="5"/>
        <v>#DIV/0!</v>
      </c>
    </row>
    <row r="110" spans="2:9" x14ac:dyDescent="0.25">
      <c r="B110" s="130">
        <v>32</v>
      </c>
      <c r="C110" s="130" t="s">
        <v>13</v>
      </c>
      <c r="D110" s="58">
        <v>21305.22</v>
      </c>
      <c r="E110" s="58">
        <v>95000</v>
      </c>
      <c r="F110" s="58">
        <v>69663.850000000006</v>
      </c>
      <c r="G110" s="58">
        <v>66470.75</v>
      </c>
      <c r="H110" s="68" t="e">
        <f t="shared" si="8"/>
        <v>#DIV/0!</v>
      </c>
      <c r="I110" s="68">
        <f t="shared" si="5"/>
        <v>95.41641755372406</v>
      </c>
    </row>
    <row r="111" spans="2:9" x14ac:dyDescent="0.25">
      <c r="B111" s="130">
        <v>34</v>
      </c>
      <c r="C111" s="130" t="s">
        <v>189</v>
      </c>
      <c r="D111" s="58">
        <v>0</v>
      </c>
      <c r="E111" s="58">
        <v>0</v>
      </c>
      <c r="F111" s="58">
        <v>0</v>
      </c>
      <c r="G111" s="58">
        <v>0</v>
      </c>
      <c r="H111" s="68">
        <v>0</v>
      </c>
      <c r="I111" s="68">
        <v>0</v>
      </c>
    </row>
    <row r="112" spans="2:9" x14ac:dyDescent="0.25">
      <c r="B112" s="130">
        <v>4</v>
      </c>
      <c r="C112" s="130" t="s">
        <v>6</v>
      </c>
      <c r="D112" s="58">
        <v>0</v>
      </c>
      <c r="E112" s="58">
        <v>10000</v>
      </c>
      <c r="F112" s="58">
        <v>15000</v>
      </c>
      <c r="G112" s="58">
        <v>0</v>
      </c>
      <c r="H112" s="68" t="e">
        <f>G112/D114*100</f>
        <v>#DIV/0!</v>
      </c>
      <c r="I112" s="68">
        <f t="shared" si="5"/>
        <v>0</v>
      </c>
    </row>
    <row r="113" spans="2:9" ht="25.5" x14ac:dyDescent="0.25">
      <c r="B113" s="130">
        <v>42</v>
      </c>
      <c r="C113" s="130" t="s">
        <v>116</v>
      </c>
      <c r="D113" s="58">
        <v>0</v>
      </c>
      <c r="E113" s="58">
        <v>10000</v>
      </c>
      <c r="F113" s="58">
        <v>15000</v>
      </c>
      <c r="G113" s="58">
        <v>0</v>
      </c>
      <c r="H113" s="68">
        <f>G113/D115*100</f>
        <v>0</v>
      </c>
      <c r="I113" s="68">
        <f t="shared" si="5"/>
        <v>0</v>
      </c>
    </row>
    <row r="114" spans="2:9" ht="25.5" x14ac:dyDescent="0.25">
      <c r="B114" s="130">
        <v>45</v>
      </c>
      <c r="C114" s="130" t="s">
        <v>150</v>
      </c>
      <c r="D114" s="58">
        <v>0</v>
      </c>
      <c r="E114" s="58">
        <v>0</v>
      </c>
      <c r="F114" s="58">
        <v>5000</v>
      </c>
      <c r="G114" s="98">
        <v>0</v>
      </c>
      <c r="H114" s="68">
        <v>0</v>
      </c>
      <c r="I114" s="68">
        <f t="shared" si="5"/>
        <v>0</v>
      </c>
    </row>
    <row r="115" spans="2:9" x14ac:dyDescent="0.25">
      <c r="B115" s="130">
        <v>9</v>
      </c>
      <c r="C115" s="133" t="s">
        <v>187</v>
      </c>
      <c r="D115" s="58">
        <v>320.01</v>
      </c>
      <c r="E115" s="58">
        <v>0</v>
      </c>
      <c r="F115" s="58">
        <v>336.15</v>
      </c>
      <c r="G115" s="98">
        <v>336.15</v>
      </c>
      <c r="H115" s="68">
        <v>0</v>
      </c>
      <c r="I115" s="68">
        <f t="shared" ref="I115:I122" si="9">G115/F115*100</f>
        <v>100</v>
      </c>
    </row>
    <row r="116" spans="2:9" x14ac:dyDescent="0.25">
      <c r="B116" s="465" t="s">
        <v>191</v>
      </c>
      <c r="C116" s="466"/>
      <c r="D116" s="58"/>
      <c r="E116" s="58"/>
      <c r="F116" s="142"/>
      <c r="G116" s="58"/>
      <c r="H116" s="68"/>
      <c r="I116" s="68" t="e">
        <f t="shared" si="9"/>
        <v>#DIV/0!</v>
      </c>
    </row>
    <row r="117" spans="2:9" x14ac:dyDescent="0.25">
      <c r="B117" s="135">
        <v>6</v>
      </c>
      <c r="C117" s="106" t="s">
        <v>199</v>
      </c>
      <c r="D117" s="73">
        <v>2002.35</v>
      </c>
      <c r="E117" s="73">
        <v>3500</v>
      </c>
      <c r="F117" s="73">
        <v>6702.1</v>
      </c>
      <c r="G117" s="73">
        <f>G118</f>
        <v>2913.88</v>
      </c>
      <c r="H117" s="68">
        <f t="shared" ref="H117:H122" si="10">G117/D119*100</f>
        <v>181.85040721440387</v>
      </c>
      <c r="I117" s="68">
        <f t="shared" si="9"/>
        <v>43.477119111920146</v>
      </c>
    </row>
    <row r="118" spans="2:9" x14ac:dyDescent="0.25">
      <c r="B118" s="109"/>
      <c r="C118" s="108" t="s">
        <v>188</v>
      </c>
      <c r="D118" s="423">
        <v>2002.35</v>
      </c>
      <c r="E118" s="73">
        <v>3500</v>
      </c>
      <c r="F118" s="73">
        <v>6702.1</v>
      </c>
      <c r="G118" s="73">
        <f>G120+G121</f>
        <v>2913.88</v>
      </c>
      <c r="H118" s="68">
        <f t="shared" si="10"/>
        <v>181.85040721440387</v>
      </c>
      <c r="I118" s="68">
        <f t="shared" si="9"/>
        <v>43.477119111920146</v>
      </c>
    </row>
    <row r="119" spans="2:9" x14ac:dyDescent="0.25">
      <c r="B119" s="109">
        <v>3</v>
      </c>
      <c r="C119" s="109" t="s">
        <v>4</v>
      </c>
      <c r="D119" s="58">
        <v>1602.35</v>
      </c>
      <c r="E119" s="58">
        <v>2500</v>
      </c>
      <c r="F119" s="58">
        <v>2840</v>
      </c>
      <c r="G119" s="58">
        <v>0</v>
      </c>
      <c r="H119" s="68">
        <f t="shared" si="10"/>
        <v>0</v>
      </c>
      <c r="I119" s="68">
        <f t="shared" si="9"/>
        <v>0</v>
      </c>
    </row>
    <row r="120" spans="2:9" x14ac:dyDescent="0.25">
      <c r="B120" s="109">
        <v>32</v>
      </c>
      <c r="C120" s="109" t="s">
        <v>13</v>
      </c>
      <c r="D120" s="58">
        <v>1602.35</v>
      </c>
      <c r="E120" s="58">
        <v>2500</v>
      </c>
      <c r="F120" s="58">
        <v>2840</v>
      </c>
      <c r="G120" s="58">
        <v>2708.88</v>
      </c>
      <c r="H120" s="68">
        <f t="shared" si="10"/>
        <v>677.22</v>
      </c>
      <c r="I120" s="68">
        <f t="shared" si="9"/>
        <v>95.383098591549299</v>
      </c>
    </row>
    <row r="121" spans="2:9" x14ac:dyDescent="0.25">
      <c r="B121" s="109">
        <v>4</v>
      </c>
      <c r="C121" s="109" t="s">
        <v>6</v>
      </c>
      <c r="D121" s="58">
        <v>400</v>
      </c>
      <c r="E121" s="58">
        <v>1000</v>
      </c>
      <c r="F121" s="58">
        <v>3862.1</v>
      </c>
      <c r="G121" s="58">
        <v>205</v>
      </c>
      <c r="H121" s="68" t="e">
        <f t="shared" si="10"/>
        <v>#DIV/0!</v>
      </c>
      <c r="I121" s="68">
        <f t="shared" si="9"/>
        <v>5.3079930607700474</v>
      </c>
    </row>
    <row r="122" spans="2:9" ht="25.5" x14ac:dyDescent="0.25">
      <c r="B122" s="109">
        <v>42</v>
      </c>
      <c r="C122" s="109" t="s">
        <v>116</v>
      </c>
      <c r="D122" s="58">
        <v>400</v>
      </c>
      <c r="E122" s="58">
        <v>1000</v>
      </c>
      <c r="F122" s="58">
        <v>3862.1</v>
      </c>
      <c r="G122" s="58">
        <v>205</v>
      </c>
      <c r="H122" s="68" t="e">
        <f t="shared" si="10"/>
        <v>#DIV/0!</v>
      </c>
      <c r="I122" s="68">
        <f t="shared" si="9"/>
        <v>5.3079930607700474</v>
      </c>
    </row>
  </sheetData>
  <mergeCells count="14">
    <mergeCell ref="B70:C70"/>
    <mergeCell ref="B81:C81"/>
    <mergeCell ref="B87:C87"/>
    <mergeCell ref="B116:C116"/>
    <mergeCell ref="B51:C51"/>
    <mergeCell ref="B13:C13"/>
    <mergeCell ref="B25:C25"/>
    <mergeCell ref="B31:C31"/>
    <mergeCell ref="B58:C58"/>
    <mergeCell ref="B2:I2"/>
    <mergeCell ref="B4:C4"/>
    <mergeCell ref="B5:C5"/>
    <mergeCell ref="B6:C6"/>
    <mergeCell ref="B7:C7"/>
  </mergeCells>
  <pageMargins left="0.7" right="0.7" top="0.75" bottom="0.75" header="0.3" footer="0.3"/>
  <pageSetup paperSize="9" scale="66" fitToHeight="0" orientation="landscape" horizontalDpi="4294967293" r:id="rId1"/>
  <rowBreaks count="2" manualBreakCount="2">
    <brk id="36" max="16383" man="1"/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1"/>
  <sheetViews>
    <sheetView workbookViewId="0">
      <selection activeCell="B18" sqref="B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455" t="s">
        <v>48</v>
      </c>
      <c r="C2" s="455"/>
      <c r="D2" s="455"/>
      <c r="E2" s="455"/>
      <c r="F2" s="455"/>
      <c r="G2" s="455"/>
      <c r="H2" s="45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5" t="s">
        <v>7</v>
      </c>
      <c r="C4" s="171" t="s">
        <v>180</v>
      </c>
      <c r="D4" s="35" t="s">
        <v>218</v>
      </c>
      <c r="E4" s="35" t="s">
        <v>219</v>
      </c>
      <c r="F4" s="171" t="s">
        <v>220</v>
      </c>
      <c r="G4" s="35" t="s">
        <v>17</v>
      </c>
      <c r="H4" s="35" t="s">
        <v>50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19</v>
      </c>
      <c r="H5" s="35" t="s">
        <v>20</v>
      </c>
    </row>
    <row r="6" spans="2:8" ht="15.75" customHeight="1" x14ac:dyDescent="0.25">
      <c r="B6" s="6" t="s">
        <v>37</v>
      </c>
      <c r="C6" s="58">
        <v>1400816.75</v>
      </c>
      <c r="D6" s="52">
        <v>1643460</v>
      </c>
      <c r="E6" s="52">
        <v>1739021.32</v>
      </c>
      <c r="F6" s="90">
        <v>1622539.87</v>
      </c>
      <c r="G6" s="68">
        <f t="shared" ref="G6:G9" si="0">F6/C6*100</f>
        <v>115.82813169531276</v>
      </c>
      <c r="H6" s="68">
        <f t="shared" ref="H6:H11" si="1">F6/E6*100</f>
        <v>93.301896379280734</v>
      </c>
    </row>
    <row r="7" spans="2:8" ht="15.75" customHeight="1" x14ac:dyDescent="0.25">
      <c r="B7" s="6" t="s">
        <v>153</v>
      </c>
      <c r="C7" s="58">
        <v>1400816.75</v>
      </c>
      <c r="D7" s="52">
        <v>1643460</v>
      </c>
      <c r="E7" s="52">
        <v>1739021.32</v>
      </c>
      <c r="F7" s="90">
        <f>F6</f>
        <v>1622539.87</v>
      </c>
      <c r="G7" s="68">
        <f t="shared" si="0"/>
        <v>115.82813169531276</v>
      </c>
      <c r="H7" s="68">
        <f t="shared" si="1"/>
        <v>93.301896379280734</v>
      </c>
    </row>
    <row r="8" spans="2:8" x14ac:dyDescent="0.25">
      <c r="B8" s="69" t="s">
        <v>154</v>
      </c>
      <c r="C8" s="58">
        <v>1377140.36</v>
      </c>
      <c r="D8" s="52">
        <v>1623460</v>
      </c>
      <c r="E8" s="52">
        <v>1719021.32</v>
      </c>
      <c r="F8" s="90">
        <f>F7</f>
        <v>1622539.87</v>
      </c>
      <c r="G8" s="68">
        <f t="shared" si="0"/>
        <v>117.81949880548123</v>
      </c>
      <c r="H8" s="68">
        <f t="shared" si="1"/>
        <v>94.387419813967171</v>
      </c>
    </row>
    <row r="9" spans="2:8" x14ac:dyDescent="0.25">
      <c r="B9" s="11" t="s">
        <v>609</v>
      </c>
      <c r="C9" s="58">
        <v>1377140.36</v>
      </c>
      <c r="D9" s="52">
        <v>1623460</v>
      </c>
      <c r="E9" s="52">
        <v>1719021.32</v>
      </c>
      <c r="F9" s="90">
        <f>F8</f>
        <v>1622539.87</v>
      </c>
      <c r="G9" s="68">
        <f t="shared" si="0"/>
        <v>117.81949880548123</v>
      </c>
      <c r="H9" s="68">
        <f t="shared" si="1"/>
        <v>94.387419813967171</v>
      </c>
    </row>
    <row r="10" spans="2:8" x14ac:dyDescent="0.25">
      <c r="B10" s="70" t="s">
        <v>155</v>
      </c>
      <c r="C10" s="58">
        <v>23676.39</v>
      </c>
      <c r="D10" s="52">
        <v>20000</v>
      </c>
      <c r="E10" s="52">
        <v>20000</v>
      </c>
      <c r="F10" s="58">
        <v>0</v>
      </c>
      <c r="G10" s="68">
        <v>0</v>
      </c>
      <c r="H10" s="68">
        <f t="shared" si="1"/>
        <v>0</v>
      </c>
    </row>
    <row r="11" spans="2:8" x14ac:dyDescent="0.25">
      <c r="B11" s="10" t="s">
        <v>156</v>
      </c>
      <c r="C11" s="58">
        <v>23676.39</v>
      </c>
      <c r="D11" s="52">
        <v>20000</v>
      </c>
      <c r="E11" s="52">
        <v>20000</v>
      </c>
      <c r="F11" s="58">
        <v>0</v>
      </c>
      <c r="G11" s="68">
        <v>0</v>
      </c>
      <c r="H11" s="68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5" sqref="G5: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455" t="s">
        <v>65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2:12" ht="15.75" customHeight="1" x14ac:dyDescent="0.25">
      <c r="B3" s="455" t="s">
        <v>40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452" t="s">
        <v>7</v>
      </c>
      <c r="C5" s="453"/>
      <c r="D5" s="453"/>
      <c r="E5" s="453"/>
      <c r="F5" s="454"/>
      <c r="G5" s="171" t="s">
        <v>180</v>
      </c>
      <c r="H5" s="35" t="s">
        <v>218</v>
      </c>
      <c r="I5" s="35" t="s">
        <v>219</v>
      </c>
      <c r="J5" s="171" t="s">
        <v>220</v>
      </c>
      <c r="K5" s="37" t="s">
        <v>17</v>
      </c>
      <c r="L5" s="37" t="s">
        <v>50</v>
      </c>
    </row>
    <row r="6" spans="2:12" x14ac:dyDescent="0.25">
      <c r="B6" s="452">
        <v>1</v>
      </c>
      <c r="C6" s="453"/>
      <c r="D6" s="453"/>
      <c r="E6" s="453"/>
      <c r="F6" s="454"/>
      <c r="G6" s="37">
        <v>2</v>
      </c>
      <c r="H6" s="37">
        <v>3</v>
      </c>
      <c r="I6" s="37">
        <v>4</v>
      </c>
      <c r="J6" s="37">
        <v>5</v>
      </c>
      <c r="K6" s="37" t="s">
        <v>19</v>
      </c>
      <c r="L6" s="37" t="s">
        <v>20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/>
      <c r="H7" s="4"/>
      <c r="I7" s="4"/>
      <c r="J7" s="26"/>
      <c r="K7" s="26"/>
      <c r="L7" s="26"/>
    </row>
    <row r="8" spans="2:12" x14ac:dyDescent="0.25">
      <c r="B8" s="6"/>
      <c r="C8" s="10">
        <v>84</v>
      </c>
      <c r="D8" s="10"/>
      <c r="E8" s="10"/>
      <c r="F8" s="10" t="s">
        <v>14</v>
      </c>
      <c r="G8" s="4"/>
      <c r="H8" s="4"/>
      <c r="I8" s="4"/>
      <c r="J8" s="26"/>
      <c r="K8" s="26"/>
      <c r="L8" s="26"/>
    </row>
    <row r="9" spans="2:12" ht="51" x14ac:dyDescent="0.25">
      <c r="B9" s="7"/>
      <c r="C9" s="7"/>
      <c r="D9" s="7">
        <v>841</v>
      </c>
      <c r="E9" s="7"/>
      <c r="F9" s="27" t="s">
        <v>41</v>
      </c>
      <c r="G9" s="4"/>
      <c r="H9" s="4"/>
      <c r="I9" s="4"/>
      <c r="J9" s="26"/>
      <c r="K9" s="26"/>
      <c r="L9" s="26"/>
    </row>
    <row r="10" spans="2:12" ht="25.5" x14ac:dyDescent="0.25">
      <c r="B10" s="7"/>
      <c r="C10" s="7"/>
      <c r="D10" s="7"/>
      <c r="E10" s="7">
        <v>8413</v>
      </c>
      <c r="F10" s="27" t="s">
        <v>42</v>
      </c>
      <c r="G10" s="4"/>
      <c r="H10" s="4"/>
      <c r="I10" s="4"/>
      <c r="J10" s="26"/>
      <c r="K10" s="26"/>
      <c r="L10" s="26"/>
    </row>
    <row r="11" spans="2:12" x14ac:dyDescent="0.25">
      <c r="B11" s="7"/>
      <c r="C11" s="7"/>
      <c r="D11" s="7"/>
      <c r="E11" s="8" t="s">
        <v>24</v>
      </c>
      <c r="F11" s="12"/>
      <c r="G11" s="4"/>
      <c r="H11" s="4"/>
      <c r="I11" s="4"/>
      <c r="J11" s="26"/>
      <c r="K11" s="26"/>
      <c r="L11" s="26"/>
    </row>
    <row r="12" spans="2:12" ht="25.5" x14ac:dyDescent="0.25">
      <c r="B12" s="9">
        <v>5</v>
      </c>
      <c r="C12" s="9"/>
      <c r="D12" s="9"/>
      <c r="E12" s="9"/>
      <c r="F12" s="19" t="s">
        <v>10</v>
      </c>
      <c r="G12" s="4"/>
      <c r="H12" s="4"/>
      <c r="I12" s="4"/>
      <c r="J12" s="26"/>
      <c r="K12" s="26"/>
      <c r="L12" s="26"/>
    </row>
    <row r="13" spans="2:12" ht="25.5" x14ac:dyDescent="0.25">
      <c r="B13" s="10"/>
      <c r="C13" s="10">
        <v>54</v>
      </c>
      <c r="D13" s="10"/>
      <c r="E13" s="10"/>
      <c r="F13" s="20" t="s">
        <v>15</v>
      </c>
      <c r="G13" s="4"/>
      <c r="H13" s="4"/>
      <c r="I13" s="5"/>
      <c r="J13" s="26"/>
      <c r="K13" s="26"/>
      <c r="L13" s="26"/>
    </row>
    <row r="14" spans="2:12" ht="63.75" x14ac:dyDescent="0.25">
      <c r="B14" s="10"/>
      <c r="C14" s="10"/>
      <c r="D14" s="10">
        <v>541</v>
      </c>
      <c r="E14" s="27"/>
      <c r="F14" s="27" t="s">
        <v>43</v>
      </c>
      <c r="G14" s="4"/>
      <c r="H14" s="4"/>
      <c r="I14" s="5"/>
      <c r="J14" s="26"/>
      <c r="K14" s="26"/>
      <c r="L14" s="26"/>
    </row>
    <row r="15" spans="2:12" ht="38.25" x14ac:dyDescent="0.25">
      <c r="B15" s="10"/>
      <c r="C15" s="10"/>
      <c r="D15" s="10"/>
      <c r="E15" s="27">
        <v>5413</v>
      </c>
      <c r="F15" s="27" t="s">
        <v>44</v>
      </c>
      <c r="G15" s="4"/>
      <c r="H15" s="4"/>
      <c r="I15" s="5"/>
      <c r="J15" s="26"/>
      <c r="K15" s="26"/>
      <c r="L15" s="26"/>
    </row>
    <row r="16" spans="2:12" x14ac:dyDescent="0.25">
      <c r="B16" s="11" t="s">
        <v>16</v>
      </c>
      <c r="C16" s="9"/>
      <c r="D16" s="9"/>
      <c r="E16" s="9"/>
      <c r="F16" s="19" t="s">
        <v>24</v>
      </c>
      <c r="G16" s="4"/>
      <c r="H16" s="4"/>
      <c r="I16" s="4"/>
      <c r="J16" s="26"/>
      <c r="K16" s="26"/>
      <c r="L16" s="26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E31" sqref="E3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455" t="s">
        <v>45</v>
      </c>
      <c r="C2" s="455"/>
      <c r="D2" s="455"/>
      <c r="E2" s="455"/>
      <c r="F2" s="455"/>
      <c r="G2" s="455"/>
      <c r="H2" s="45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5" t="s">
        <v>7</v>
      </c>
      <c r="C4" s="171" t="s">
        <v>180</v>
      </c>
      <c r="D4" s="35" t="s">
        <v>218</v>
      </c>
      <c r="E4" s="35" t="s">
        <v>219</v>
      </c>
      <c r="F4" s="171" t="s">
        <v>220</v>
      </c>
      <c r="G4" s="35" t="s">
        <v>17</v>
      </c>
      <c r="H4" s="35" t="s">
        <v>50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19</v>
      </c>
      <c r="H5" s="35" t="s">
        <v>20</v>
      </c>
    </row>
    <row r="6" spans="2:8" x14ac:dyDescent="0.25">
      <c r="B6" s="6" t="s">
        <v>46</v>
      </c>
      <c r="C6" s="4"/>
      <c r="D6" s="4"/>
      <c r="E6" s="5"/>
      <c r="F6" s="26"/>
      <c r="G6" s="26"/>
      <c r="H6" s="26"/>
    </row>
    <row r="7" spans="2:8" x14ac:dyDescent="0.25">
      <c r="B7" s="6" t="s">
        <v>36</v>
      </c>
      <c r="C7" s="4"/>
      <c r="D7" s="4"/>
      <c r="E7" s="4"/>
      <c r="F7" s="26"/>
      <c r="G7" s="26"/>
      <c r="H7" s="26"/>
    </row>
    <row r="8" spans="2:8" x14ac:dyDescent="0.25">
      <c r="B8" s="30" t="s">
        <v>35</v>
      </c>
      <c r="C8" s="4"/>
      <c r="D8" s="4"/>
      <c r="E8" s="4"/>
      <c r="F8" s="26"/>
      <c r="G8" s="26"/>
      <c r="H8" s="26"/>
    </row>
    <row r="9" spans="2:8" x14ac:dyDescent="0.25">
      <c r="B9" s="29" t="s">
        <v>34</v>
      </c>
      <c r="C9" s="4"/>
      <c r="D9" s="4"/>
      <c r="E9" s="4"/>
      <c r="F9" s="26"/>
      <c r="G9" s="26"/>
      <c r="H9" s="26"/>
    </row>
    <row r="10" spans="2:8" x14ac:dyDescent="0.25">
      <c r="B10" s="29" t="s">
        <v>24</v>
      </c>
      <c r="C10" s="4"/>
      <c r="D10" s="4"/>
      <c r="E10" s="4"/>
      <c r="F10" s="26"/>
      <c r="G10" s="26"/>
      <c r="H10" s="26"/>
    </row>
    <row r="11" spans="2:8" x14ac:dyDescent="0.25">
      <c r="B11" s="6" t="s">
        <v>33</v>
      </c>
      <c r="C11" s="4"/>
      <c r="D11" s="4"/>
      <c r="E11" s="5"/>
      <c r="F11" s="26"/>
      <c r="G11" s="26"/>
      <c r="H11" s="26"/>
    </row>
    <row r="12" spans="2:8" x14ac:dyDescent="0.25">
      <c r="B12" s="28" t="s">
        <v>32</v>
      </c>
      <c r="C12" s="4"/>
      <c r="D12" s="4"/>
      <c r="E12" s="5"/>
      <c r="F12" s="26"/>
      <c r="G12" s="26"/>
      <c r="H12" s="26"/>
    </row>
    <row r="13" spans="2:8" x14ac:dyDescent="0.25">
      <c r="B13" s="6" t="s">
        <v>31</v>
      </c>
      <c r="C13" s="4"/>
      <c r="D13" s="4"/>
      <c r="E13" s="5"/>
      <c r="F13" s="26"/>
      <c r="G13" s="26"/>
      <c r="H13" s="26"/>
    </row>
    <row r="14" spans="2:8" x14ac:dyDescent="0.25">
      <c r="B14" s="28" t="s">
        <v>30</v>
      </c>
      <c r="C14" s="4"/>
      <c r="D14" s="4"/>
      <c r="E14" s="5"/>
      <c r="F14" s="26"/>
      <c r="G14" s="26"/>
      <c r="H14" s="26"/>
    </row>
    <row r="15" spans="2:8" x14ac:dyDescent="0.25">
      <c r="B15" s="10" t="s">
        <v>16</v>
      </c>
      <c r="C15" s="4"/>
      <c r="D15" s="4"/>
      <c r="E15" s="5"/>
      <c r="F15" s="26"/>
      <c r="G15" s="26"/>
      <c r="H15" s="26"/>
    </row>
    <row r="16" spans="2:8" x14ac:dyDescent="0.25">
      <c r="B16" s="28"/>
      <c r="C16" s="4"/>
      <c r="D16" s="4"/>
      <c r="E16" s="5"/>
      <c r="F16" s="26"/>
      <c r="G16" s="26"/>
      <c r="H16" s="26"/>
    </row>
    <row r="17" spans="2:8" ht="15.75" customHeight="1" x14ac:dyDescent="0.25">
      <c r="B17" s="6" t="s">
        <v>47</v>
      </c>
      <c r="C17" s="4"/>
      <c r="D17" s="4"/>
      <c r="E17" s="5"/>
      <c r="F17" s="26"/>
      <c r="G17" s="26"/>
      <c r="H17" s="26"/>
    </row>
    <row r="18" spans="2:8" ht="15.75" customHeight="1" x14ac:dyDescent="0.25">
      <c r="B18" s="6" t="s">
        <v>36</v>
      </c>
      <c r="C18" s="4"/>
      <c r="D18" s="4"/>
      <c r="E18" s="4"/>
      <c r="F18" s="26"/>
      <c r="G18" s="26"/>
      <c r="H18" s="26"/>
    </row>
    <row r="19" spans="2:8" x14ac:dyDescent="0.25">
      <c r="B19" s="30" t="s">
        <v>35</v>
      </c>
      <c r="C19" s="4"/>
      <c r="D19" s="4"/>
      <c r="E19" s="4"/>
      <c r="F19" s="26"/>
      <c r="G19" s="26"/>
      <c r="H19" s="26"/>
    </row>
    <row r="20" spans="2:8" x14ac:dyDescent="0.25">
      <c r="B20" s="29" t="s">
        <v>34</v>
      </c>
      <c r="C20" s="4"/>
      <c r="D20" s="4"/>
      <c r="E20" s="4"/>
      <c r="F20" s="26"/>
      <c r="G20" s="26"/>
      <c r="H20" s="26"/>
    </row>
    <row r="21" spans="2:8" x14ac:dyDescent="0.25">
      <c r="B21" s="29" t="s">
        <v>24</v>
      </c>
      <c r="C21" s="4"/>
      <c r="D21" s="4"/>
      <c r="E21" s="4"/>
      <c r="F21" s="26"/>
      <c r="G21" s="26"/>
      <c r="H21" s="26"/>
    </row>
    <row r="22" spans="2:8" x14ac:dyDescent="0.25">
      <c r="B22" s="6" t="s">
        <v>33</v>
      </c>
      <c r="C22" s="4"/>
      <c r="D22" s="4"/>
      <c r="E22" s="5"/>
      <c r="F22" s="26"/>
      <c r="G22" s="26"/>
      <c r="H22" s="26"/>
    </row>
    <row r="23" spans="2:8" x14ac:dyDescent="0.25">
      <c r="B23" s="28" t="s">
        <v>32</v>
      </c>
      <c r="C23" s="4"/>
      <c r="D23" s="4"/>
      <c r="E23" s="5"/>
      <c r="F23" s="26"/>
      <c r="G23" s="26"/>
      <c r="H23" s="26"/>
    </row>
    <row r="24" spans="2:8" x14ac:dyDescent="0.25">
      <c r="B24" s="6" t="s">
        <v>31</v>
      </c>
      <c r="C24" s="4"/>
      <c r="D24" s="4"/>
      <c r="E24" s="5"/>
      <c r="F24" s="26"/>
      <c r="G24" s="26"/>
      <c r="H24" s="26"/>
    </row>
    <row r="25" spans="2:8" x14ac:dyDescent="0.25">
      <c r="B25" s="28" t="s">
        <v>30</v>
      </c>
      <c r="C25" s="4"/>
      <c r="D25" s="4"/>
      <c r="E25" s="5"/>
      <c r="F25" s="26"/>
      <c r="G25" s="26"/>
      <c r="H25" s="26"/>
    </row>
    <row r="26" spans="2:8" x14ac:dyDescent="0.25">
      <c r="B26" s="10" t="s">
        <v>16</v>
      </c>
      <c r="C26" s="4"/>
      <c r="D26" s="4"/>
      <c r="E26" s="5"/>
      <c r="F26" s="26"/>
      <c r="G26" s="26"/>
      <c r="H26" s="26"/>
    </row>
  </sheetData>
  <mergeCells count="1">
    <mergeCell ref="B2:H2"/>
  </mergeCells>
  <pageMargins left="0.7" right="0.7" top="0.75" bottom="0.75" header="0.3" footer="0.3"/>
  <pageSetup paperSize="9" scale="73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967"/>
  <sheetViews>
    <sheetView topLeftCell="A113" zoomScaleNormal="100" workbookViewId="0">
      <selection activeCell="H641" sqref="H641"/>
    </sheetView>
  </sheetViews>
  <sheetFormatPr defaultRowHeight="15" x14ac:dyDescent="0.25"/>
  <cols>
    <col min="1" max="1" width="3" customWidth="1"/>
    <col min="2" max="2" width="2" customWidth="1"/>
    <col min="3" max="3" width="2.5703125" customWidth="1"/>
    <col min="4" max="4" width="15.1406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455" t="s">
        <v>11</v>
      </c>
      <c r="C2" s="511"/>
      <c r="D2" s="511"/>
      <c r="E2" s="511"/>
      <c r="F2" s="511"/>
      <c r="G2" s="511"/>
      <c r="H2" s="511"/>
      <c r="I2" s="511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512" t="s">
        <v>66</v>
      </c>
      <c r="C4" s="512"/>
      <c r="D4" s="512"/>
      <c r="E4" s="512"/>
      <c r="F4" s="512"/>
      <c r="G4" s="512"/>
      <c r="H4" s="512"/>
      <c r="I4" s="512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452" t="s">
        <v>7</v>
      </c>
      <c r="C6" s="453"/>
      <c r="D6" s="453"/>
      <c r="E6" s="454"/>
      <c r="F6" s="35" t="s">
        <v>218</v>
      </c>
      <c r="G6" s="35" t="s">
        <v>219</v>
      </c>
      <c r="H6" s="35" t="s">
        <v>221</v>
      </c>
      <c r="I6" s="35" t="s">
        <v>50</v>
      </c>
    </row>
    <row r="7" spans="2:9" s="25" customFormat="1" ht="15.75" customHeight="1" x14ac:dyDescent="0.2">
      <c r="B7" s="513">
        <v>1</v>
      </c>
      <c r="C7" s="514"/>
      <c r="D7" s="514"/>
      <c r="E7" s="515"/>
      <c r="F7" s="36">
        <v>2</v>
      </c>
      <c r="G7" s="36">
        <v>3</v>
      </c>
      <c r="H7" s="36">
        <v>4</v>
      </c>
      <c r="I7" s="36" t="s">
        <v>49</v>
      </c>
    </row>
    <row r="8" spans="2:9" s="25" customFormat="1" ht="15.75" customHeight="1" x14ac:dyDescent="0.2">
      <c r="B8" s="467" t="s">
        <v>610</v>
      </c>
      <c r="C8" s="468"/>
      <c r="D8" s="468"/>
      <c r="E8" s="469"/>
      <c r="F8" s="23"/>
      <c r="G8" s="23"/>
      <c r="H8" s="23"/>
      <c r="I8" s="23"/>
    </row>
    <row r="9" spans="2:9" s="25" customFormat="1" ht="15.75" customHeight="1" x14ac:dyDescent="0.2">
      <c r="B9" s="519">
        <v>1</v>
      </c>
      <c r="C9" s="520"/>
      <c r="D9" s="520"/>
      <c r="E9" s="162" t="s">
        <v>75</v>
      </c>
      <c r="F9" s="165">
        <v>174260</v>
      </c>
      <c r="G9" s="165">
        <v>181986.42</v>
      </c>
      <c r="H9" s="424">
        <v>132253.95000000001</v>
      </c>
      <c r="I9" s="164">
        <f t="shared" ref="I9:I18" si="0">H9/G9*100</f>
        <v>72.672427975669834</v>
      </c>
    </row>
    <row r="10" spans="2:9" s="25" customFormat="1" ht="15.75" customHeight="1" x14ac:dyDescent="0.2">
      <c r="B10" s="519">
        <v>3</v>
      </c>
      <c r="C10" s="520"/>
      <c r="D10" s="520"/>
      <c r="E10" s="162" t="s">
        <v>133</v>
      </c>
      <c r="F10" s="165">
        <v>40000</v>
      </c>
      <c r="G10" s="165">
        <v>40000</v>
      </c>
      <c r="H10" s="424">
        <v>18698.5</v>
      </c>
      <c r="I10" s="164">
        <f t="shared" si="0"/>
        <v>46.746250000000003</v>
      </c>
    </row>
    <row r="11" spans="2:9" s="25" customFormat="1" ht="15.75" customHeight="1" x14ac:dyDescent="0.2">
      <c r="B11" s="519">
        <v>4</v>
      </c>
      <c r="C11" s="520"/>
      <c r="D11" s="520"/>
      <c r="E11" s="162" t="s">
        <v>204</v>
      </c>
      <c r="F11" s="165">
        <v>12700</v>
      </c>
      <c r="G11" s="165">
        <v>12700</v>
      </c>
      <c r="H11" s="424">
        <v>7485.75</v>
      </c>
      <c r="I11" s="164">
        <f t="shared" si="0"/>
        <v>58.94291338582677</v>
      </c>
    </row>
    <row r="12" spans="2:9" s="25" customFormat="1" ht="15.75" customHeight="1" x14ac:dyDescent="0.2">
      <c r="B12" s="519">
        <v>5</v>
      </c>
      <c r="C12" s="520"/>
      <c r="D12" s="520"/>
      <c r="E12" s="162" t="s">
        <v>205</v>
      </c>
      <c r="F12" s="165">
        <f>SUM(F13:F15)</f>
        <v>1413000</v>
      </c>
      <c r="G12" s="165">
        <f>SUM(G13:G15)</f>
        <v>1497632.8</v>
      </c>
      <c r="H12" s="424">
        <f>H13+H14+H15</f>
        <v>1461187.7899999998</v>
      </c>
      <c r="I12" s="164">
        <f t="shared" si="0"/>
        <v>97.566492266996278</v>
      </c>
    </row>
    <row r="13" spans="2:9" s="25" customFormat="1" ht="15.75" customHeight="1" x14ac:dyDescent="0.2">
      <c r="B13" s="521" t="s">
        <v>201</v>
      </c>
      <c r="C13" s="522"/>
      <c r="D13" s="522"/>
      <c r="E13" s="162" t="s">
        <v>207</v>
      </c>
      <c r="F13" s="165">
        <v>1300000</v>
      </c>
      <c r="G13" s="165">
        <v>1400000</v>
      </c>
      <c r="H13" s="424">
        <v>1388309.41</v>
      </c>
      <c r="I13" s="164">
        <f t="shared" si="0"/>
        <v>99.164957857142852</v>
      </c>
    </row>
    <row r="14" spans="2:9" s="25" customFormat="1" ht="15.75" customHeight="1" x14ac:dyDescent="0.2">
      <c r="B14" s="521" t="s">
        <v>202</v>
      </c>
      <c r="C14" s="522"/>
      <c r="D14" s="522"/>
      <c r="E14" s="162" t="s">
        <v>137</v>
      </c>
      <c r="F14" s="165">
        <v>8000</v>
      </c>
      <c r="G14" s="165">
        <v>12632.8</v>
      </c>
      <c r="H14" s="424">
        <v>6407.63</v>
      </c>
      <c r="I14" s="164">
        <f t="shared" si="0"/>
        <v>50.722167690456587</v>
      </c>
    </row>
    <row r="15" spans="2:9" s="25" customFormat="1" ht="15.75" customHeight="1" x14ac:dyDescent="0.2">
      <c r="B15" s="521" t="s">
        <v>203</v>
      </c>
      <c r="C15" s="522"/>
      <c r="D15" s="522"/>
      <c r="E15" s="162" t="s">
        <v>208</v>
      </c>
      <c r="F15" s="165">
        <v>105000</v>
      </c>
      <c r="G15" s="165">
        <v>85000</v>
      </c>
      <c r="H15" s="424">
        <v>66470.75</v>
      </c>
      <c r="I15" s="164">
        <f t="shared" si="0"/>
        <v>78.200882352941179</v>
      </c>
    </row>
    <row r="16" spans="2:9" s="25" customFormat="1" ht="15.75" customHeight="1" x14ac:dyDescent="0.2">
      <c r="B16" s="519">
        <v>6</v>
      </c>
      <c r="C16" s="520"/>
      <c r="D16" s="520"/>
      <c r="E16" s="162" t="s">
        <v>130</v>
      </c>
      <c r="F16" s="165">
        <v>3500</v>
      </c>
      <c r="G16" s="165">
        <v>6702.1</v>
      </c>
      <c r="H16" s="424">
        <v>2913.88</v>
      </c>
      <c r="I16" s="164">
        <f t="shared" si="0"/>
        <v>43.477119111920146</v>
      </c>
    </row>
    <row r="17" spans="2:9" s="25" customFormat="1" ht="15.75" customHeight="1" x14ac:dyDescent="0.2">
      <c r="B17" s="519">
        <v>9</v>
      </c>
      <c r="C17" s="520"/>
      <c r="D17" s="520"/>
      <c r="E17" s="162" t="s">
        <v>206</v>
      </c>
      <c r="F17" s="165">
        <v>0</v>
      </c>
      <c r="G17" s="165">
        <v>0</v>
      </c>
      <c r="H17" s="424">
        <v>0</v>
      </c>
      <c r="I17" s="164" t="e">
        <f t="shared" si="0"/>
        <v>#DIV/0!</v>
      </c>
    </row>
    <row r="18" spans="2:9" s="25" customFormat="1" ht="15.75" customHeight="1" x14ac:dyDescent="0.2">
      <c r="B18" s="160"/>
      <c r="C18" s="161"/>
      <c r="D18" s="161"/>
      <c r="E18" s="162" t="s">
        <v>611</v>
      </c>
      <c r="F18" s="163">
        <f>SUM(F9:F17)-F12</f>
        <v>1643460</v>
      </c>
      <c r="G18" s="163">
        <f>SUM(G9:G17)-G12</f>
        <v>1739021.3199999996</v>
      </c>
      <c r="H18" s="163">
        <f>SUM(H9:H17)-H12</f>
        <v>1622539.8699999994</v>
      </c>
      <c r="I18" s="164">
        <f t="shared" si="0"/>
        <v>93.30189637928072</v>
      </c>
    </row>
    <row r="19" spans="2:9" s="25" customFormat="1" ht="15.75" customHeight="1" x14ac:dyDescent="0.2">
      <c r="B19" s="145"/>
      <c r="C19" s="146"/>
      <c r="D19" s="146"/>
      <c r="E19" s="147"/>
      <c r="F19" s="148"/>
      <c r="G19" s="148"/>
      <c r="H19" s="148"/>
      <c r="I19" s="96"/>
    </row>
    <row r="20" spans="2:9" s="38" customFormat="1" ht="30" customHeight="1" x14ac:dyDescent="0.2">
      <c r="B20" s="516" t="s">
        <v>612</v>
      </c>
      <c r="C20" s="517"/>
      <c r="D20" s="518"/>
      <c r="E20" s="51" t="s">
        <v>72</v>
      </c>
      <c r="F20" s="75">
        <v>91760</v>
      </c>
      <c r="G20" s="75">
        <v>111386.42</v>
      </c>
      <c r="H20" s="83">
        <f>H21+H69+H100</f>
        <v>111386.42</v>
      </c>
      <c r="I20" s="96">
        <f>H20/G20*100</f>
        <v>100</v>
      </c>
    </row>
    <row r="21" spans="2:9" s="38" customFormat="1" ht="30" customHeight="1" x14ac:dyDescent="0.2">
      <c r="B21" s="505" t="s">
        <v>73</v>
      </c>
      <c r="C21" s="506"/>
      <c r="D21" s="507"/>
      <c r="E21" s="53" t="s">
        <v>74</v>
      </c>
      <c r="F21" s="75">
        <v>91260</v>
      </c>
      <c r="G21" s="75">
        <v>108022.02</v>
      </c>
      <c r="H21" s="83">
        <f t="shared" ref="H21:H22" si="1">H22+H32+H63</f>
        <v>108022.02</v>
      </c>
      <c r="I21" s="96">
        <f t="shared" ref="I21:I84" si="2">H21/G21*100</f>
        <v>100</v>
      </c>
    </row>
    <row r="22" spans="2:9" s="38" customFormat="1" ht="30" customHeight="1" x14ac:dyDescent="0.2">
      <c r="B22" s="508"/>
      <c r="C22" s="509"/>
      <c r="D22" s="510"/>
      <c r="E22" s="54" t="s">
        <v>75</v>
      </c>
      <c r="F22" s="75">
        <v>91260</v>
      </c>
      <c r="G22" s="75">
        <v>108022.02</v>
      </c>
      <c r="H22" s="83">
        <f t="shared" si="1"/>
        <v>108022.02</v>
      </c>
      <c r="I22" s="96">
        <f t="shared" si="2"/>
        <v>100</v>
      </c>
    </row>
    <row r="23" spans="2:9" s="38" customFormat="1" ht="30" customHeight="1" x14ac:dyDescent="0.2">
      <c r="B23" s="476">
        <v>3</v>
      </c>
      <c r="C23" s="477"/>
      <c r="D23" s="478"/>
      <c r="E23" s="55" t="s">
        <v>4</v>
      </c>
      <c r="F23" s="75">
        <v>91260</v>
      </c>
      <c r="G23" s="75">
        <v>108022.02</v>
      </c>
      <c r="H23" s="83">
        <f>H24+H34+H65</f>
        <v>108022.02</v>
      </c>
      <c r="I23" s="96">
        <f t="shared" si="2"/>
        <v>100</v>
      </c>
    </row>
    <row r="24" spans="2:9" s="38" customFormat="1" ht="30" customHeight="1" x14ac:dyDescent="0.2">
      <c r="B24" s="476">
        <v>31</v>
      </c>
      <c r="C24" s="477"/>
      <c r="D24" s="478"/>
      <c r="E24" s="55" t="s">
        <v>5</v>
      </c>
      <c r="F24" s="52">
        <v>0</v>
      </c>
      <c r="G24" s="52">
        <v>0</v>
      </c>
      <c r="H24" s="52">
        <v>0</v>
      </c>
      <c r="I24" s="96" t="e">
        <f t="shared" si="2"/>
        <v>#DIV/0!</v>
      </c>
    </row>
    <row r="25" spans="2:9" s="38" customFormat="1" ht="30" customHeight="1" x14ac:dyDescent="0.2">
      <c r="B25" s="473">
        <v>311</v>
      </c>
      <c r="C25" s="474"/>
      <c r="D25" s="475"/>
      <c r="E25" s="56" t="s">
        <v>26</v>
      </c>
      <c r="F25" s="52">
        <v>0</v>
      </c>
      <c r="G25" s="52">
        <v>0</v>
      </c>
      <c r="H25" s="52">
        <v>0</v>
      </c>
      <c r="I25" s="96" t="e">
        <f t="shared" si="2"/>
        <v>#DIV/0!</v>
      </c>
    </row>
    <row r="26" spans="2:9" s="38" customFormat="1" ht="30" customHeight="1" x14ac:dyDescent="0.2">
      <c r="B26" s="482">
        <v>3111</v>
      </c>
      <c r="C26" s="483"/>
      <c r="D26" s="484"/>
      <c r="E26" s="57" t="s">
        <v>76</v>
      </c>
      <c r="F26" s="52">
        <v>0</v>
      </c>
      <c r="G26" s="52">
        <v>0</v>
      </c>
      <c r="H26" s="52">
        <v>0</v>
      </c>
      <c r="I26" s="96" t="e">
        <f t="shared" si="2"/>
        <v>#DIV/0!</v>
      </c>
    </row>
    <row r="27" spans="2:9" s="38" customFormat="1" ht="30" customHeight="1" x14ac:dyDescent="0.2">
      <c r="B27" s="482">
        <v>3113</v>
      </c>
      <c r="C27" s="483"/>
      <c r="D27" s="484"/>
      <c r="E27" s="57" t="s">
        <v>77</v>
      </c>
      <c r="F27" s="52">
        <v>0</v>
      </c>
      <c r="G27" s="52">
        <v>0</v>
      </c>
      <c r="H27" s="52">
        <v>0</v>
      </c>
      <c r="I27" s="96" t="e">
        <f t="shared" si="2"/>
        <v>#DIV/0!</v>
      </c>
    </row>
    <row r="28" spans="2:9" s="38" customFormat="1" ht="30" customHeight="1" x14ac:dyDescent="0.2">
      <c r="B28" s="482">
        <v>3114</v>
      </c>
      <c r="C28" s="483"/>
      <c r="D28" s="484"/>
      <c r="E28" s="57" t="s">
        <v>78</v>
      </c>
      <c r="F28" s="52">
        <v>0</v>
      </c>
      <c r="G28" s="52">
        <v>0</v>
      </c>
      <c r="H28" s="52">
        <v>0</v>
      </c>
      <c r="I28" s="96" t="e">
        <f t="shared" si="2"/>
        <v>#DIV/0!</v>
      </c>
    </row>
    <row r="29" spans="2:9" s="38" customFormat="1" ht="30" customHeight="1" x14ac:dyDescent="0.2">
      <c r="B29" s="473">
        <v>312</v>
      </c>
      <c r="C29" s="474"/>
      <c r="D29" s="475"/>
      <c r="E29" s="56" t="s">
        <v>79</v>
      </c>
      <c r="F29" s="52">
        <v>0</v>
      </c>
      <c r="G29" s="52">
        <v>0</v>
      </c>
      <c r="H29" s="52">
        <v>0</v>
      </c>
      <c r="I29" s="96" t="e">
        <f t="shared" si="2"/>
        <v>#DIV/0!</v>
      </c>
    </row>
    <row r="30" spans="2:9" s="38" customFormat="1" ht="30" customHeight="1" x14ac:dyDescent="0.2">
      <c r="B30" s="482">
        <v>3121</v>
      </c>
      <c r="C30" s="483"/>
      <c r="D30" s="484"/>
      <c r="E30" s="57" t="s">
        <v>79</v>
      </c>
      <c r="F30" s="52">
        <v>0</v>
      </c>
      <c r="G30" s="52">
        <v>0</v>
      </c>
      <c r="H30" s="52">
        <v>0</v>
      </c>
      <c r="I30" s="96" t="e">
        <f t="shared" si="2"/>
        <v>#DIV/0!</v>
      </c>
    </row>
    <row r="31" spans="2:9" s="38" customFormat="1" ht="30" customHeight="1" x14ac:dyDescent="0.2">
      <c r="B31" s="473">
        <v>313</v>
      </c>
      <c r="C31" s="474"/>
      <c r="D31" s="475"/>
      <c r="E31" s="56" t="s">
        <v>80</v>
      </c>
      <c r="F31" s="52">
        <v>0</v>
      </c>
      <c r="G31" s="52">
        <v>0</v>
      </c>
      <c r="H31" s="52">
        <v>0</v>
      </c>
      <c r="I31" s="96" t="e">
        <f t="shared" si="2"/>
        <v>#DIV/0!</v>
      </c>
    </row>
    <row r="32" spans="2:9" s="38" customFormat="1" ht="30" customHeight="1" x14ac:dyDescent="0.2">
      <c r="B32" s="482">
        <v>3132</v>
      </c>
      <c r="C32" s="483"/>
      <c r="D32" s="484"/>
      <c r="E32" s="57" t="s">
        <v>81</v>
      </c>
      <c r="F32" s="52">
        <v>0</v>
      </c>
      <c r="G32" s="52">
        <v>0</v>
      </c>
      <c r="H32" s="52">
        <v>0</v>
      </c>
      <c r="I32" s="96" t="e">
        <f t="shared" si="2"/>
        <v>#DIV/0!</v>
      </c>
    </row>
    <row r="33" spans="2:9" ht="22.5" x14ac:dyDescent="0.25">
      <c r="B33" s="482">
        <v>3133</v>
      </c>
      <c r="C33" s="483"/>
      <c r="D33" s="484"/>
      <c r="E33" s="57" t="s">
        <v>82</v>
      </c>
      <c r="F33" s="52">
        <v>0</v>
      </c>
      <c r="G33" s="52">
        <v>0</v>
      </c>
      <c r="H33" s="52">
        <v>0</v>
      </c>
      <c r="I33" s="96" t="e">
        <f t="shared" si="2"/>
        <v>#DIV/0!</v>
      </c>
    </row>
    <row r="34" spans="2:9" x14ac:dyDescent="0.25">
      <c r="B34" s="476">
        <v>32</v>
      </c>
      <c r="C34" s="477"/>
      <c r="D34" s="478"/>
      <c r="E34" s="55" t="s">
        <v>13</v>
      </c>
      <c r="F34" s="73">
        <v>90260</v>
      </c>
      <c r="G34" s="73">
        <v>107022.02</v>
      </c>
      <c r="H34" s="97">
        <f>H35+H40+H47+H57</f>
        <v>107129.52</v>
      </c>
      <c r="I34" s="96">
        <f t="shared" si="2"/>
        <v>100.10044661836881</v>
      </c>
    </row>
    <row r="35" spans="2:9" x14ac:dyDescent="0.25">
      <c r="B35" s="473">
        <v>321</v>
      </c>
      <c r="C35" s="474"/>
      <c r="D35" s="475"/>
      <c r="E35" s="56" t="s">
        <v>28</v>
      </c>
      <c r="F35" s="58">
        <v>35200</v>
      </c>
      <c r="G35" s="58">
        <v>35550</v>
      </c>
      <c r="H35" s="95">
        <f>SUM(H36:H39)</f>
        <v>36720.65</v>
      </c>
      <c r="I35" s="96">
        <f t="shared" si="2"/>
        <v>103.29296765119551</v>
      </c>
    </row>
    <row r="36" spans="2:9" x14ac:dyDescent="0.25">
      <c r="B36" s="482">
        <v>3211</v>
      </c>
      <c r="C36" s="483"/>
      <c r="D36" s="484"/>
      <c r="E36" s="57" t="s">
        <v>29</v>
      </c>
      <c r="F36" s="58">
        <v>4000</v>
      </c>
      <c r="G36" s="58">
        <v>3000</v>
      </c>
      <c r="H36" s="95">
        <v>2916.64</v>
      </c>
      <c r="I36" s="96">
        <f t="shared" si="2"/>
        <v>97.22133333333332</v>
      </c>
    </row>
    <row r="37" spans="2:9" x14ac:dyDescent="0.25">
      <c r="B37" s="470">
        <v>3212</v>
      </c>
      <c r="C37" s="471"/>
      <c r="D37" s="472"/>
      <c r="E37" s="59" t="s">
        <v>83</v>
      </c>
      <c r="F37" s="58">
        <v>30200</v>
      </c>
      <c r="G37" s="58">
        <v>30200</v>
      </c>
      <c r="H37" s="95">
        <v>30786.16</v>
      </c>
      <c r="I37" s="96">
        <f t="shared" si="2"/>
        <v>101.94092715231788</v>
      </c>
    </row>
    <row r="38" spans="2:9" x14ac:dyDescent="0.25">
      <c r="B38" s="470">
        <v>3213</v>
      </c>
      <c r="C38" s="471"/>
      <c r="D38" s="472"/>
      <c r="E38" s="59" t="s">
        <v>84</v>
      </c>
      <c r="F38" s="58">
        <v>1000</v>
      </c>
      <c r="G38" s="58">
        <v>2350</v>
      </c>
      <c r="H38" s="95">
        <v>2439.33</v>
      </c>
      <c r="I38" s="96">
        <f t="shared" si="2"/>
        <v>103.80127659574467</v>
      </c>
    </row>
    <row r="39" spans="2:9" x14ac:dyDescent="0.25">
      <c r="B39" s="470">
        <v>3214</v>
      </c>
      <c r="C39" s="471"/>
      <c r="D39" s="472"/>
      <c r="E39" s="89" t="s">
        <v>223</v>
      </c>
      <c r="F39" s="58">
        <v>0</v>
      </c>
      <c r="G39" s="58">
        <v>0</v>
      </c>
      <c r="H39" s="95">
        <v>578.52</v>
      </c>
      <c r="I39" s="96" t="e">
        <f t="shared" si="2"/>
        <v>#DIV/0!</v>
      </c>
    </row>
    <row r="40" spans="2:9" x14ac:dyDescent="0.25">
      <c r="B40" s="473">
        <v>322</v>
      </c>
      <c r="C40" s="474"/>
      <c r="D40" s="475"/>
      <c r="E40" s="56" t="s">
        <v>85</v>
      </c>
      <c r="F40" s="58">
        <v>22697</v>
      </c>
      <c r="G40" s="58">
        <v>22982.02</v>
      </c>
      <c r="H40" s="95">
        <f>SUM(H41:H46)</f>
        <v>23685.65</v>
      </c>
      <c r="I40" s="96">
        <f t="shared" si="2"/>
        <v>103.0616542845233</v>
      </c>
    </row>
    <row r="41" spans="2:9" x14ac:dyDescent="0.25">
      <c r="B41" s="470">
        <v>3221</v>
      </c>
      <c r="C41" s="471"/>
      <c r="D41" s="472"/>
      <c r="E41" s="59" t="s">
        <v>86</v>
      </c>
      <c r="F41" s="58">
        <v>9000</v>
      </c>
      <c r="G41" s="58">
        <v>5101.4699999999993</v>
      </c>
      <c r="H41" s="95">
        <v>5172.99</v>
      </c>
      <c r="I41" s="96">
        <f t="shared" si="2"/>
        <v>101.40194885003734</v>
      </c>
    </row>
    <row r="42" spans="2:9" x14ac:dyDescent="0.25">
      <c r="B42" s="470">
        <v>3222</v>
      </c>
      <c r="C42" s="471"/>
      <c r="D42" s="472"/>
      <c r="E42" s="59" t="s">
        <v>87</v>
      </c>
      <c r="F42" s="58">
        <v>3600</v>
      </c>
      <c r="G42" s="58">
        <v>1900</v>
      </c>
      <c r="H42" s="95">
        <v>1899.15</v>
      </c>
      <c r="I42" s="96">
        <f t="shared" si="2"/>
        <v>99.955263157894748</v>
      </c>
    </row>
    <row r="43" spans="2:9" x14ac:dyDescent="0.25">
      <c r="B43" s="470">
        <v>3223</v>
      </c>
      <c r="C43" s="471"/>
      <c r="D43" s="472"/>
      <c r="E43" s="59" t="s">
        <v>88</v>
      </c>
      <c r="F43" s="58">
        <v>7650</v>
      </c>
      <c r="G43" s="58">
        <v>13690.55</v>
      </c>
      <c r="H43" s="95">
        <v>14386.87</v>
      </c>
      <c r="I43" s="96">
        <f t="shared" si="2"/>
        <v>105.08613605735344</v>
      </c>
    </row>
    <row r="44" spans="2:9" x14ac:dyDescent="0.25">
      <c r="B44" s="470">
        <v>3224</v>
      </c>
      <c r="C44" s="471"/>
      <c r="D44" s="472"/>
      <c r="E44" s="59" t="s">
        <v>89</v>
      </c>
      <c r="F44" s="58">
        <v>746.99999999999989</v>
      </c>
      <c r="G44" s="58">
        <v>2000</v>
      </c>
      <c r="H44" s="95">
        <v>1946.14</v>
      </c>
      <c r="I44" s="96">
        <f t="shared" si="2"/>
        <v>97.307000000000016</v>
      </c>
    </row>
    <row r="45" spans="2:9" x14ac:dyDescent="0.25">
      <c r="B45" s="470">
        <v>3225</v>
      </c>
      <c r="C45" s="471"/>
      <c r="D45" s="472"/>
      <c r="E45" s="59" t="s">
        <v>90</v>
      </c>
      <c r="F45" s="58">
        <v>200</v>
      </c>
      <c r="G45" s="58">
        <v>180</v>
      </c>
      <c r="H45" s="95">
        <v>173.41</v>
      </c>
      <c r="I45" s="96">
        <f t="shared" si="2"/>
        <v>96.338888888888889</v>
      </c>
    </row>
    <row r="46" spans="2:9" x14ac:dyDescent="0.25">
      <c r="B46" s="470">
        <v>3227</v>
      </c>
      <c r="C46" s="471"/>
      <c r="D46" s="472"/>
      <c r="E46" s="59" t="s">
        <v>91</v>
      </c>
      <c r="F46" s="58">
        <v>1500</v>
      </c>
      <c r="G46" s="58">
        <v>110</v>
      </c>
      <c r="H46" s="95">
        <v>107.09</v>
      </c>
      <c r="I46" s="96">
        <f t="shared" si="2"/>
        <v>97.354545454545459</v>
      </c>
    </row>
    <row r="47" spans="2:9" x14ac:dyDescent="0.25">
      <c r="B47" s="473">
        <v>323</v>
      </c>
      <c r="C47" s="474"/>
      <c r="D47" s="475"/>
      <c r="E47" s="56" t="s">
        <v>92</v>
      </c>
      <c r="F47" s="58">
        <v>28603</v>
      </c>
      <c r="G47" s="58">
        <v>45650</v>
      </c>
      <c r="H47" s="95">
        <f>SUM(H48:H56)</f>
        <v>44217.21</v>
      </c>
      <c r="I47" s="96">
        <f t="shared" si="2"/>
        <v>96.861358159912371</v>
      </c>
    </row>
    <row r="48" spans="2:9" x14ac:dyDescent="0.25">
      <c r="B48" s="470">
        <v>3231</v>
      </c>
      <c r="C48" s="471"/>
      <c r="D48" s="472"/>
      <c r="E48" s="59" t="s">
        <v>93</v>
      </c>
      <c r="F48" s="58">
        <v>4500</v>
      </c>
      <c r="G48" s="58">
        <v>4450</v>
      </c>
      <c r="H48" s="95">
        <v>4330.95</v>
      </c>
      <c r="I48" s="96">
        <f t="shared" si="2"/>
        <v>97.324719101123591</v>
      </c>
    </row>
    <row r="49" spans="2:9" x14ac:dyDescent="0.25">
      <c r="B49" s="470">
        <v>3232</v>
      </c>
      <c r="C49" s="471"/>
      <c r="D49" s="472"/>
      <c r="E49" s="59" t="s">
        <v>94</v>
      </c>
      <c r="F49" s="58">
        <v>3500</v>
      </c>
      <c r="G49" s="58">
        <v>6900</v>
      </c>
      <c r="H49" s="95">
        <v>6915.6</v>
      </c>
      <c r="I49" s="96">
        <f t="shared" si="2"/>
        <v>100.22608695652175</v>
      </c>
    </row>
    <row r="50" spans="2:9" x14ac:dyDescent="0.25">
      <c r="B50" s="470">
        <v>3233</v>
      </c>
      <c r="C50" s="471"/>
      <c r="D50" s="472"/>
      <c r="E50" s="59" t="s">
        <v>95</v>
      </c>
      <c r="F50" s="58">
        <v>0</v>
      </c>
      <c r="G50" s="58">
        <v>0</v>
      </c>
      <c r="H50" s="95">
        <v>0</v>
      </c>
      <c r="I50" s="96" t="e">
        <f t="shared" si="2"/>
        <v>#DIV/0!</v>
      </c>
    </row>
    <row r="51" spans="2:9" x14ac:dyDescent="0.25">
      <c r="B51" s="470">
        <v>3234</v>
      </c>
      <c r="C51" s="471"/>
      <c r="D51" s="472"/>
      <c r="E51" s="60" t="s">
        <v>96</v>
      </c>
      <c r="F51" s="58">
        <v>3500</v>
      </c>
      <c r="G51" s="58">
        <v>4500</v>
      </c>
      <c r="H51" s="95">
        <v>3887.7</v>
      </c>
      <c r="I51" s="96">
        <f t="shared" si="2"/>
        <v>86.393333333333331</v>
      </c>
    </row>
    <row r="52" spans="2:9" x14ac:dyDescent="0.25">
      <c r="B52" s="470">
        <v>3235</v>
      </c>
      <c r="C52" s="471"/>
      <c r="D52" s="472"/>
      <c r="E52" s="60" t="s">
        <v>97</v>
      </c>
      <c r="F52" s="58">
        <v>12053</v>
      </c>
      <c r="G52" s="58">
        <v>20000</v>
      </c>
      <c r="H52" s="95">
        <v>20079.28</v>
      </c>
      <c r="I52" s="96">
        <f t="shared" si="2"/>
        <v>100.39639999999999</v>
      </c>
    </row>
    <row r="53" spans="2:9" x14ac:dyDescent="0.25">
      <c r="B53" s="470">
        <v>3236</v>
      </c>
      <c r="C53" s="471"/>
      <c r="D53" s="472"/>
      <c r="E53" s="60" t="s">
        <v>98</v>
      </c>
      <c r="F53" s="58">
        <v>3300</v>
      </c>
      <c r="G53" s="58">
        <v>3300</v>
      </c>
      <c r="H53" s="95">
        <v>2686</v>
      </c>
      <c r="I53" s="96">
        <f t="shared" si="2"/>
        <v>81.393939393939391</v>
      </c>
    </row>
    <row r="54" spans="2:9" x14ac:dyDescent="0.25">
      <c r="B54" s="470">
        <v>3237</v>
      </c>
      <c r="C54" s="471"/>
      <c r="D54" s="472"/>
      <c r="E54" s="60" t="s">
        <v>99</v>
      </c>
      <c r="F54" s="58">
        <v>100</v>
      </c>
      <c r="G54" s="58">
        <v>4800</v>
      </c>
      <c r="H54" s="95">
        <v>4631.04</v>
      </c>
      <c r="I54" s="96">
        <f t="shared" si="2"/>
        <v>96.48</v>
      </c>
    </row>
    <row r="55" spans="2:9" x14ac:dyDescent="0.25">
      <c r="B55" s="470">
        <v>3238</v>
      </c>
      <c r="C55" s="471"/>
      <c r="D55" s="472"/>
      <c r="E55" s="60" t="s">
        <v>100</v>
      </c>
      <c r="F55" s="58">
        <v>1450</v>
      </c>
      <c r="G55" s="58">
        <v>1450</v>
      </c>
      <c r="H55" s="95">
        <v>1394.59</v>
      </c>
      <c r="I55" s="96">
        <f t="shared" si="2"/>
        <v>96.178620689655176</v>
      </c>
    </row>
    <row r="56" spans="2:9" x14ac:dyDescent="0.25">
      <c r="B56" s="470">
        <v>3239</v>
      </c>
      <c r="C56" s="471"/>
      <c r="D56" s="472"/>
      <c r="E56" s="60" t="s">
        <v>101</v>
      </c>
      <c r="F56" s="58">
        <v>200</v>
      </c>
      <c r="G56" s="58">
        <v>250</v>
      </c>
      <c r="H56" s="95">
        <v>292.05</v>
      </c>
      <c r="I56" s="96">
        <f t="shared" si="2"/>
        <v>116.82000000000001</v>
      </c>
    </row>
    <row r="57" spans="2:9" x14ac:dyDescent="0.25">
      <c r="B57" s="473">
        <v>329</v>
      </c>
      <c r="C57" s="474"/>
      <c r="D57" s="475"/>
      <c r="E57" s="56" t="s">
        <v>102</v>
      </c>
      <c r="F57" s="58">
        <v>3760</v>
      </c>
      <c r="G57" s="58">
        <v>2840</v>
      </c>
      <c r="H57" s="95">
        <f>SUM(H58:H64)</f>
        <v>2506.0100000000002</v>
      </c>
      <c r="I57" s="96">
        <f t="shared" si="2"/>
        <v>88.239788732394373</v>
      </c>
    </row>
    <row r="58" spans="2:9" ht="23.25" x14ac:dyDescent="0.25">
      <c r="B58" s="470">
        <v>3291</v>
      </c>
      <c r="C58" s="471"/>
      <c r="D58" s="472"/>
      <c r="E58" s="60" t="s">
        <v>103</v>
      </c>
      <c r="F58" s="58">
        <v>0</v>
      </c>
      <c r="G58" s="58">
        <v>0</v>
      </c>
      <c r="H58" s="95">
        <v>0</v>
      </c>
      <c r="I58" s="96" t="e">
        <f t="shared" si="2"/>
        <v>#DIV/0!</v>
      </c>
    </row>
    <row r="59" spans="2:9" x14ac:dyDescent="0.25">
      <c r="B59" s="470">
        <v>3292</v>
      </c>
      <c r="C59" s="471"/>
      <c r="D59" s="472"/>
      <c r="E59" s="60" t="s">
        <v>104</v>
      </c>
      <c r="F59" s="58">
        <v>3300</v>
      </c>
      <c r="G59" s="58">
        <v>2800</v>
      </c>
      <c r="H59" s="95">
        <v>2476.69</v>
      </c>
      <c r="I59" s="96">
        <f t="shared" si="2"/>
        <v>88.453214285714282</v>
      </c>
    </row>
    <row r="60" spans="2:9" x14ac:dyDescent="0.25">
      <c r="B60" s="470">
        <v>3293</v>
      </c>
      <c r="C60" s="471"/>
      <c r="D60" s="472"/>
      <c r="E60" s="60" t="s">
        <v>105</v>
      </c>
      <c r="F60" s="58">
        <v>150</v>
      </c>
      <c r="G60" s="58">
        <v>30</v>
      </c>
      <c r="H60" s="95">
        <v>29.32</v>
      </c>
      <c r="I60" s="96">
        <f t="shared" si="2"/>
        <v>97.733333333333334</v>
      </c>
    </row>
    <row r="61" spans="2:9" x14ac:dyDescent="0.25">
      <c r="B61" s="470">
        <v>3294</v>
      </c>
      <c r="C61" s="471"/>
      <c r="D61" s="472"/>
      <c r="E61" s="60" t="s">
        <v>106</v>
      </c>
      <c r="F61" s="58">
        <v>0</v>
      </c>
      <c r="G61" s="58">
        <v>0</v>
      </c>
      <c r="H61" s="95">
        <v>0</v>
      </c>
      <c r="I61" s="96" t="e">
        <f t="shared" si="2"/>
        <v>#DIV/0!</v>
      </c>
    </row>
    <row r="62" spans="2:9" x14ac:dyDescent="0.25">
      <c r="B62" s="470">
        <v>3295</v>
      </c>
      <c r="C62" s="471"/>
      <c r="D62" s="472"/>
      <c r="E62" s="60" t="s">
        <v>107</v>
      </c>
      <c r="F62" s="58">
        <v>10</v>
      </c>
      <c r="G62" s="58">
        <v>10</v>
      </c>
      <c r="H62" s="95">
        <v>0</v>
      </c>
      <c r="I62" s="96">
        <f t="shared" si="2"/>
        <v>0</v>
      </c>
    </row>
    <row r="63" spans="2:9" x14ac:dyDescent="0.25">
      <c r="B63" s="470">
        <v>3296</v>
      </c>
      <c r="C63" s="471"/>
      <c r="D63" s="472"/>
      <c r="E63" s="60" t="s">
        <v>108</v>
      </c>
      <c r="F63" s="58">
        <v>0</v>
      </c>
      <c r="G63" s="58">
        <v>0</v>
      </c>
      <c r="H63" s="95">
        <v>0</v>
      </c>
      <c r="I63" s="96" t="e">
        <f t="shared" si="2"/>
        <v>#DIV/0!</v>
      </c>
    </row>
    <row r="64" spans="2:9" x14ac:dyDescent="0.25">
      <c r="B64" s="470">
        <v>3299</v>
      </c>
      <c r="C64" s="471"/>
      <c r="D64" s="472"/>
      <c r="E64" s="60" t="s">
        <v>109</v>
      </c>
      <c r="F64" s="58">
        <v>300</v>
      </c>
      <c r="G64" s="58">
        <v>0</v>
      </c>
      <c r="H64" s="95">
        <v>0</v>
      </c>
      <c r="I64" s="96" t="e">
        <f t="shared" si="2"/>
        <v>#DIV/0!</v>
      </c>
    </row>
    <row r="65" spans="2:9" x14ac:dyDescent="0.25">
      <c r="B65" s="476">
        <v>34</v>
      </c>
      <c r="C65" s="477"/>
      <c r="D65" s="478"/>
      <c r="E65" s="55" t="s">
        <v>110</v>
      </c>
      <c r="F65" s="73">
        <v>1000</v>
      </c>
      <c r="G65" s="58">
        <v>1000</v>
      </c>
      <c r="H65" s="97">
        <v>892.5</v>
      </c>
      <c r="I65" s="96">
        <f t="shared" si="2"/>
        <v>89.25</v>
      </c>
    </row>
    <row r="66" spans="2:9" x14ac:dyDescent="0.25">
      <c r="B66" s="473">
        <v>343</v>
      </c>
      <c r="C66" s="474"/>
      <c r="D66" s="475"/>
      <c r="E66" s="56" t="s">
        <v>111</v>
      </c>
      <c r="F66" s="58">
        <v>1000</v>
      </c>
      <c r="G66" s="73">
        <v>1000</v>
      </c>
      <c r="H66" s="95">
        <v>892.5</v>
      </c>
      <c r="I66" s="96">
        <f t="shared" si="2"/>
        <v>89.25</v>
      </c>
    </row>
    <row r="67" spans="2:9" x14ac:dyDescent="0.25">
      <c r="B67" s="470">
        <v>3431</v>
      </c>
      <c r="C67" s="471"/>
      <c r="D67" s="472"/>
      <c r="E67" s="61" t="s">
        <v>112</v>
      </c>
      <c r="F67" s="58">
        <v>1000</v>
      </c>
      <c r="G67" s="58">
        <v>1000</v>
      </c>
      <c r="H67" s="95">
        <v>892.5</v>
      </c>
      <c r="I67" s="96">
        <f t="shared" si="2"/>
        <v>89.25</v>
      </c>
    </row>
    <row r="68" spans="2:9" x14ac:dyDescent="0.25">
      <c r="B68" s="470">
        <v>3433</v>
      </c>
      <c r="C68" s="471"/>
      <c r="D68" s="472"/>
      <c r="E68" s="60" t="s">
        <v>113</v>
      </c>
      <c r="F68" s="58">
        <v>0</v>
      </c>
      <c r="G68" s="58">
        <v>0</v>
      </c>
      <c r="H68" s="95">
        <v>0</v>
      </c>
      <c r="I68" s="96" t="e">
        <f t="shared" si="2"/>
        <v>#DIV/0!</v>
      </c>
    </row>
    <row r="69" spans="2:9" ht="26.25" x14ac:dyDescent="0.25">
      <c r="B69" s="493" t="s">
        <v>114</v>
      </c>
      <c r="C69" s="494"/>
      <c r="D69" s="495"/>
      <c r="E69" s="62" t="s">
        <v>115</v>
      </c>
      <c r="F69" s="58">
        <v>500</v>
      </c>
      <c r="G69" s="58">
        <v>3364.4</v>
      </c>
      <c r="H69" s="97">
        <f>H89</f>
        <v>3364.4</v>
      </c>
      <c r="I69" s="96">
        <f t="shared" si="2"/>
        <v>100</v>
      </c>
    </row>
    <row r="70" spans="2:9" x14ac:dyDescent="0.25">
      <c r="B70" s="476">
        <v>3</v>
      </c>
      <c r="C70" s="477"/>
      <c r="D70" s="478"/>
      <c r="E70" s="55" t="s">
        <v>4</v>
      </c>
      <c r="F70" s="58">
        <v>0</v>
      </c>
      <c r="G70" s="58">
        <v>0</v>
      </c>
      <c r="H70" s="58">
        <v>0</v>
      </c>
      <c r="I70" s="96" t="e">
        <f t="shared" si="2"/>
        <v>#DIV/0!</v>
      </c>
    </row>
    <row r="71" spans="2:9" x14ac:dyDescent="0.25">
      <c r="B71" s="476">
        <v>32</v>
      </c>
      <c r="C71" s="477"/>
      <c r="D71" s="478"/>
      <c r="E71" s="55" t="s">
        <v>13</v>
      </c>
      <c r="F71" s="58">
        <v>0</v>
      </c>
      <c r="G71" s="58">
        <v>0</v>
      </c>
      <c r="H71" s="58">
        <v>0</v>
      </c>
      <c r="I71" s="96" t="e">
        <f t="shared" si="2"/>
        <v>#DIV/0!</v>
      </c>
    </row>
    <row r="72" spans="2:9" x14ac:dyDescent="0.25">
      <c r="B72" s="473">
        <v>322</v>
      </c>
      <c r="C72" s="474"/>
      <c r="D72" s="475"/>
      <c r="E72" s="56" t="s">
        <v>85</v>
      </c>
      <c r="F72" s="58">
        <v>0</v>
      </c>
      <c r="G72" s="58">
        <v>0</v>
      </c>
      <c r="H72" s="58">
        <v>0</v>
      </c>
      <c r="I72" s="96" t="e">
        <f t="shared" si="2"/>
        <v>#DIV/0!</v>
      </c>
    </row>
    <row r="73" spans="2:9" x14ac:dyDescent="0.25">
      <c r="B73" s="470">
        <v>3221</v>
      </c>
      <c r="C73" s="471"/>
      <c r="D73" s="472"/>
      <c r="E73" s="59" t="s">
        <v>86</v>
      </c>
      <c r="F73" s="58">
        <v>0</v>
      </c>
      <c r="G73" s="58">
        <v>0</v>
      </c>
      <c r="H73" s="58">
        <v>0</v>
      </c>
      <c r="I73" s="96" t="e">
        <f t="shared" si="2"/>
        <v>#DIV/0!</v>
      </c>
    </row>
    <row r="74" spans="2:9" x14ac:dyDescent="0.25">
      <c r="B74" s="470">
        <v>3222</v>
      </c>
      <c r="C74" s="471"/>
      <c r="D74" s="472"/>
      <c r="E74" s="59" t="s">
        <v>87</v>
      </c>
      <c r="F74" s="58">
        <v>0</v>
      </c>
      <c r="G74" s="58">
        <v>0</v>
      </c>
      <c r="H74" s="58">
        <v>0</v>
      </c>
      <c r="I74" s="96" t="e">
        <f t="shared" si="2"/>
        <v>#DIV/0!</v>
      </c>
    </row>
    <row r="75" spans="2:9" x14ac:dyDescent="0.25">
      <c r="B75" s="470">
        <v>3223</v>
      </c>
      <c r="C75" s="471"/>
      <c r="D75" s="472"/>
      <c r="E75" s="59" t="s">
        <v>88</v>
      </c>
      <c r="F75" s="58">
        <v>0</v>
      </c>
      <c r="G75" s="58">
        <v>0</v>
      </c>
      <c r="H75" s="58">
        <v>0</v>
      </c>
      <c r="I75" s="96" t="e">
        <f t="shared" si="2"/>
        <v>#DIV/0!</v>
      </c>
    </row>
    <row r="76" spans="2:9" x14ac:dyDescent="0.25">
      <c r="B76" s="470">
        <v>3224</v>
      </c>
      <c r="C76" s="471"/>
      <c r="D76" s="472"/>
      <c r="E76" s="59" t="s">
        <v>89</v>
      </c>
      <c r="F76" s="58">
        <v>0</v>
      </c>
      <c r="G76" s="58">
        <v>0</v>
      </c>
      <c r="H76" s="58">
        <v>0</v>
      </c>
      <c r="I76" s="96" t="e">
        <f t="shared" si="2"/>
        <v>#DIV/0!</v>
      </c>
    </row>
    <row r="77" spans="2:9" x14ac:dyDescent="0.25">
      <c r="B77" s="470">
        <v>3225</v>
      </c>
      <c r="C77" s="471"/>
      <c r="D77" s="472"/>
      <c r="E77" s="59" t="s">
        <v>90</v>
      </c>
      <c r="F77" s="58">
        <v>0</v>
      </c>
      <c r="G77" s="58">
        <v>0</v>
      </c>
      <c r="H77" s="58">
        <v>0</v>
      </c>
      <c r="I77" s="96" t="e">
        <f t="shared" si="2"/>
        <v>#DIV/0!</v>
      </c>
    </row>
    <row r="78" spans="2:9" x14ac:dyDescent="0.25">
      <c r="B78" s="470">
        <v>3227</v>
      </c>
      <c r="C78" s="471"/>
      <c r="D78" s="472"/>
      <c r="E78" s="59" t="s">
        <v>91</v>
      </c>
      <c r="F78" s="58">
        <v>0</v>
      </c>
      <c r="G78" s="58">
        <v>0</v>
      </c>
      <c r="H78" s="58">
        <v>0</v>
      </c>
      <c r="I78" s="96" t="e">
        <f t="shared" si="2"/>
        <v>#DIV/0!</v>
      </c>
    </row>
    <row r="79" spans="2:9" x14ac:dyDescent="0.25">
      <c r="B79" s="473">
        <v>323</v>
      </c>
      <c r="C79" s="474"/>
      <c r="D79" s="475"/>
      <c r="E79" s="56" t="s">
        <v>92</v>
      </c>
      <c r="F79" s="58">
        <v>0</v>
      </c>
      <c r="G79" s="58">
        <v>0</v>
      </c>
      <c r="H79" s="58">
        <v>0</v>
      </c>
      <c r="I79" s="96" t="e">
        <f t="shared" si="2"/>
        <v>#DIV/0!</v>
      </c>
    </row>
    <row r="80" spans="2:9" x14ac:dyDescent="0.25">
      <c r="B80" s="470">
        <v>3231</v>
      </c>
      <c r="C80" s="471"/>
      <c r="D80" s="472"/>
      <c r="E80" s="59" t="s">
        <v>93</v>
      </c>
      <c r="F80" s="58">
        <v>0</v>
      </c>
      <c r="G80" s="58">
        <v>0</v>
      </c>
      <c r="H80" s="58">
        <v>0</v>
      </c>
      <c r="I80" s="96" t="e">
        <f t="shared" si="2"/>
        <v>#DIV/0!</v>
      </c>
    </row>
    <row r="81" spans="2:9" x14ac:dyDescent="0.25">
      <c r="B81" s="470">
        <v>3232</v>
      </c>
      <c r="C81" s="471"/>
      <c r="D81" s="472"/>
      <c r="E81" s="59" t="s">
        <v>94</v>
      </c>
      <c r="F81" s="58">
        <v>0</v>
      </c>
      <c r="G81" s="58">
        <v>0</v>
      </c>
      <c r="H81" s="58">
        <v>0</v>
      </c>
      <c r="I81" s="96" t="e">
        <f t="shared" si="2"/>
        <v>#DIV/0!</v>
      </c>
    </row>
    <row r="82" spans="2:9" x14ac:dyDescent="0.25">
      <c r="B82" s="470">
        <v>3233</v>
      </c>
      <c r="C82" s="471"/>
      <c r="D82" s="472"/>
      <c r="E82" s="59" t="s">
        <v>95</v>
      </c>
      <c r="F82" s="58">
        <v>0</v>
      </c>
      <c r="G82" s="58">
        <v>0</v>
      </c>
      <c r="H82" s="58">
        <v>0</v>
      </c>
      <c r="I82" s="96" t="e">
        <f t="shared" si="2"/>
        <v>#DIV/0!</v>
      </c>
    </row>
    <row r="83" spans="2:9" x14ac:dyDescent="0.25">
      <c r="B83" s="470">
        <v>3234</v>
      </c>
      <c r="C83" s="471"/>
      <c r="D83" s="472"/>
      <c r="E83" s="60" t="s">
        <v>96</v>
      </c>
      <c r="F83" s="58">
        <v>0</v>
      </c>
      <c r="G83" s="58">
        <v>0</v>
      </c>
      <c r="H83" s="58">
        <v>0</v>
      </c>
      <c r="I83" s="96" t="e">
        <f t="shared" si="2"/>
        <v>#DIV/0!</v>
      </c>
    </row>
    <row r="84" spans="2:9" x14ac:dyDescent="0.25">
      <c r="B84" s="470">
        <v>3235</v>
      </c>
      <c r="C84" s="471"/>
      <c r="D84" s="472"/>
      <c r="E84" s="60" t="s">
        <v>97</v>
      </c>
      <c r="F84" s="58">
        <v>0</v>
      </c>
      <c r="G84" s="58">
        <v>0</v>
      </c>
      <c r="H84" s="58">
        <v>0</v>
      </c>
      <c r="I84" s="96" t="e">
        <f t="shared" si="2"/>
        <v>#DIV/0!</v>
      </c>
    </row>
    <row r="85" spans="2:9" x14ac:dyDescent="0.25">
      <c r="B85" s="470">
        <v>3236</v>
      </c>
      <c r="C85" s="471"/>
      <c r="D85" s="472"/>
      <c r="E85" s="60" t="s">
        <v>98</v>
      </c>
      <c r="F85" s="58">
        <v>0</v>
      </c>
      <c r="G85" s="58">
        <v>0</v>
      </c>
      <c r="H85" s="58">
        <v>0</v>
      </c>
      <c r="I85" s="96" t="e">
        <f t="shared" ref="I85:I99" si="3">H85/G85*100</f>
        <v>#DIV/0!</v>
      </c>
    </row>
    <row r="86" spans="2:9" x14ac:dyDescent="0.25">
      <c r="B86" s="470">
        <v>3237</v>
      </c>
      <c r="C86" s="471"/>
      <c r="D86" s="472"/>
      <c r="E86" s="60" t="s">
        <v>99</v>
      </c>
      <c r="F86" s="58">
        <v>0</v>
      </c>
      <c r="G86" s="58">
        <v>0</v>
      </c>
      <c r="H86" s="58">
        <v>0</v>
      </c>
      <c r="I86" s="96" t="e">
        <f t="shared" si="3"/>
        <v>#DIV/0!</v>
      </c>
    </row>
    <row r="87" spans="2:9" x14ac:dyDescent="0.25">
      <c r="B87" s="470">
        <v>3238</v>
      </c>
      <c r="C87" s="471"/>
      <c r="D87" s="472"/>
      <c r="E87" s="60" t="s">
        <v>100</v>
      </c>
      <c r="F87" s="58">
        <v>0</v>
      </c>
      <c r="G87" s="58">
        <v>0</v>
      </c>
      <c r="H87" s="58">
        <v>0</v>
      </c>
      <c r="I87" s="96" t="e">
        <f t="shared" si="3"/>
        <v>#DIV/0!</v>
      </c>
    </row>
    <row r="88" spans="2:9" x14ac:dyDescent="0.25">
      <c r="B88" s="470">
        <v>3239</v>
      </c>
      <c r="C88" s="471"/>
      <c r="D88" s="472"/>
      <c r="E88" s="60" t="s">
        <v>101</v>
      </c>
      <c r="F88" s="58">
        <v>0</v>
      </c>
      <c r="G88" s="58">
        <v>0</v>
      </c>
      <c r="H88" s="58">
        <v>0</v>
      </c>
      <c r="I88" s="96" t="e">
        <f t="shared" si="3"/>
        <v>#DIV/0!</v>
      </c>
    </row>
    <row r="89" spans="2:9" ht="26.25" x14ac:dyDescent="0.25">
      <c r="B89" s="476">
        <v>4</v>
      </c>
      <c r="C89" s="477"/>
      <c r="D89" s="478"/>
      <c r="E89" s="55" t="s">
        <v>6</v>
      </c>
      <c r="F89" s="58">
        <v>500</v>
      </c>
      <c r="G89" s="58">
        <v>3364.4</v>
      </c>
      <c r="H89" s="97">
        <f>H90</f>
        <v>3364.4</v>
      </c>
      <c r="I89" s="96">
        <f t="shared" si="3"/>
        <v>100</v>
      </c>
    </row>
    <row r="90" spans="2:9" ht="26.25" x14ac:dyDescent="0.25">
      <c r="B90" s="476">
        <v>42</v>
      </c>
      <c r="C90" s="477"/>
      <c r="D90" s="478"/>
      <c r="E90" s="55" t="s">
        <v>116</v>
      </c>
      <c r="F90" s="58">
        <v>500</v>
      </c>
      <c r="G90" s="58">
        <v>3364.4</v>
      </c>
      <c r="H90" s="97">
        <f>H91+H93+H98</f>
        <v>3364.4</v>
      </c>
      <c r="I90" s="96">
        <f t="shared" si="3"/>
        <v>100</v>
      </c>
    </row>
    <row r="91" spans="2:9" x14ac:dyDescent="0.25">
      <c r="B91" s="473">
        <v>421</v>
      </c>
      <c r="C91" s="474"/>
      <c r="D91" s="475"/>
      <c r="E91" s="56" t="s">
        <v>117</v>
      </c>
      <c r="F91" s="58">
        <v>0</v>
      </c>
      <c r="G91" s="58">
        <v>0</v>
      </c>
      <c r="H91" s="95"/>
      <c r="I91" s="96" t="e">
        <f t="shared" si="3"/>
        <v>#DIV/0!</v>
      </c>
    </row>
    <row r="92" spans="2:9" x14ac:dyDescent="0.25">
      <c r="B92" s="470">
        <v>4212</v>
      </c>
      <c r="C92" s="471"/>
      <c r="D92" s="472"/>
      <c r="E92" s="63" t="s">
        <v>118</v>
      </c>
      <c r="F92" s="58">
        <v>0</v>
      </c>
      <c r="G92" s="58">
        <v>0</v>
      </c>
      <c r="H92" s="95"/>
      <c r="I92" s="96" t="e">
        <f t="shared" si="3"/>
        <v>#DIV/0!</v>
      </c>
    </row>
    <row r="93" spans="2:9" x14ac:dyDescent="0.25">
      <c r="B93" s="473">
        <v>422</v>
      </c>
      <c r="C93" s="474"/>
      <c r="D93" s="475"/>
      <c r="E93" s="56" t="s">
        <v>119</v>
      </c>
      <c r="F93" s="58">
        <v>500</v>
      </c>
      <c r="G93" s="58">
        <v>3364.4</v>
      </c>
      <c r="H93" s="95">
        <f>H94+H95+H96+H97</f>
        <v>3364.4</v>
      </c>
      <c r="I93" s="96">
        <f t="shared" si="3"/>
        <v>100</v>
      </c>
    </row>
    <row r="94" spans="2:9" x14ac:dyDescent="0.25">
      <c r="B94" s="470">
        <v>4221</v>
      </c>
      <c r="C94" s="471"/>
      <c r="D94" s="472"/>
      <c r="E94" s="63" t="s">
        <v>120</v>
      </c>
      <c r="F94" s="58">
        <v>0</v>
      </c>
      <c r="G94" s="58">
        <v>0</v>
      </c>
      <c r="H94" s="95"/>
      <c r="I94" s="96" t="e">
        <f t="shared" si="3"/>
        <v>#DIV/0!</v>
      </c>
    </row>
    <row r="95" spans="2:9" x14ac:dyDescent="0.25">
      <c r="B95" s="470">
        <v>4223</v>
      </c>
      <c r="C95" s="471"/>
      <c r="D95" s="472"/>
      <c r="E95" s="89" t="s">
        <v>222</v>
      </c>
      <c r="F95" s="58">
        <v>0</v>
      </c>
      <c r="G95" s="58">
        <v>0</v>
      </c>
      <c r="H95" s="95">
        <v>2986.5</v>
      </c>
      <c r="I95" s="96" t="e">
        <f t="shared" si="3"/>
        <v>#DIV/0!</v>
      </c>
    </row>
    <row r="96" spans="2:9" x14ac:dyDescent="0.25">
      <c r="B96" s="470">
        <v>4226</v>
      </c>
      <c r="C96" s="471"/>
      <c r="D96" s="472"/>
      <c r="E96" s="63" t="s">
        <v>121</v>
      </c>
      <c r="F96" s="58">
        <v>0</v>
      </c>
      <c r="G96" s="58"/>
      <c r="H96" s="95">
        <v>0</v>
      </c>
      <c r="I96" s="96" t="e">
        <f t="shared" si="3"/>
        <v>#DIV/0!</v>
      </c>
    </row>
    <row r="97" spans="2:9" x14ac:dyDescent="0.25">
      <c r="B97" s="470">
        <v>4227</v>
      </c>
      <c r="C97" s="471"/>
      <c r="D97" s="472"/>
      <c r="E97" s="60" t="s">
        <v>122</v>
      </c>
      <c r="F97" s="58">
        <v>500</v>
      </c>
      <c r="G97" s="58">
        <v>3364.4</v>
      </c>
      <c r="H97" s="95">
        <v>377.9</v>
      </c>
      <c r="I97" s="96">
        <f t="shared" si="3"/>
        <v>11.232314825823325</v>
      </c>
    </row>
    <row r="98" spans="2:9" ht="26.25" x14ac:dyDescent="0.25">
      <c r="B98" s="473">
        <v>424</v>
      </c>
      <c r="C98" s="474"/>
      <c r="D98" s="475"/>
      <c r="E98" s="56" t="s">
        <v>123</v>
      </c>
      <c r="F98" s="58">
        <v>0</v>
      </c>
      <c r="G98" s="58">
        <v>0</v>
      </c>
      <c r="H98" s="95">
        <v>0</v>
      </c>
      <c r="I98" s="96" t="e">
        <f t="shared" si="3"/>
        <v>#DIV/0!</v>
      </c>
    </row>
    <row r="99" spans="2:9" x14ac:dyDescent="0.25">
      <c r="B99" s="470">
        <v>4241</v>
      </c>
      <c r="C99" s="471"/>
      <c r="D99" s="472"/>
      <c r="E99" s="60" t="s">
        <v>124</v>
      </c>
      <c r="F99" s="58">
        <v>0</v>
      </c>
      <c r="G99" s="58">
        <v>0</v>
      </c>
      <c r="H99" s="95">
        <v>0</v>
      </c>
      <c r="I99" s="96" t="e">
        <f t="shared" si="3"/>
        <v>#DIV/0!</v>
      </c>
    </row>
    <row r="100" spans="2:9" x14ac:dyDescent="0.25">
      <c r="B100" s="493" t="s">
        <v>125</v>
      </c>
      <c r="C100" s="494"/>
      <c r="D100" s="495"/>
      <c r="E100" s="62" t="s">
        <v>126</v>
      </c>
      <c r="F100" s="58">
        <v>0</v>
      </c>
      <c r="G100" s="58">
        <v>0</v>
      </c>
      <c r="H100" s="95">
        <v>0</v>
      </c>
      <c r="I100" s="96" t="e">
        <f t="shared" ref="I100:I129" si="4">H100/G99*100</f>
        <v>#DIV/0!</v>
      </c>
    </row>
    <row r="101" spans="2:9" x14ac:dyDescent="0.25">
      <c r="B101" s="496"/>
      <c r="C101" s="497"/>
      <c r="D101" s="498"/>
      <c r="E101" s="54" t="s">
        <v>75</v>
      </c>
      <c r="F101" s="58">
        <v>0</v>
      </c>
      <c r="G101" s="58">
        <v>0</v>
      </c>
      <c r="H101" s="95">
        <v>0</v>
      </c>
      <c r="I101" s="96" t="e">
        <f t="shared" si="4"/>
        <v>#DIV/0!</v>
      </c>
    </row>
    <row r="102" spans="2:9" x14ac:dyDescent="0.25">
      <c r="B102" s="476">
        <v>3</v>
      </c>
      <c r="C102" s="477"/>
      <c r="D102" s="478"/>
      <c r="E102" s="55" t="s">
        <v>4</v>
      </c>
      <c r="F102" s="58">
        <v>0</v>
      </c>
      <c r="G102" s="58">
        <v>0</v>
      </c>
      <c r="H102" s="95">
        <v>0</v>
      </c>
      <c r="I102" s="96" t="e">
        <f t="shared" si="4"/>
        <v>#DIV/0!</v>
      </c>
    </row>
    <row r="103" spans="2:9" x14ac:dyDescent="0.25">
      <c r="B103" s="476">
        <v>32</v>
      </c>
      <c r="C103" s="477"/>
      <c r="D103" s="478"/>
      <c r="E103" s="55" t="s">
        <v>13</v>
      </c>
      <c r="F103" s="58">
        <v>0</v>
      </c>
      <c r="G103" s="58">
        <v>0</v>
      </c>
      <c r="H103" s="95">
        <v>0</v>
      </c>
      <c r="I103" s="96" t="e">
        <f t="shared" si="4"/>
        <v>#DIV/0!</v>
      </c>
    </row>
    <row r="104" spans="2:9" x14ac:dyDescent="0.25">
      <c r="B104" s="473">
        <v>322</v>
      </c>
      <c r="C104" s="474"/>
      <c r="D104" s="475"/>
      <c r="E104" s="56" t="s">
        <v>85</v>
      </c>
      <c r="F104" s="58">
        <v>0</v>
      </c>
      <c r="G104" s="58">
        <v>0</v>
      </c>
      <c r="H104" s="95">
        <v>0</v>
      </c>
      <c r="I104" s="96" t="e">
        <f t="shared" si="4"/>
        <v>#DIV/0!</v>
      </c>
    </row>
    <row r="105" spans="2:9" x14ac:dyDescent="0.25">
      <c r="B105" s="470">
        <v>3221</v>
      </c>
      <c r="C105" s="471"/>
      <c r="D105" s="472"/>
      <c r="E105" s="59" t="s">
        <v>86</v>
      </c>
      <c r="F105" s="58">
        <v>0</v>
      </c>
      <c r="G105" s="58">
        <v>0</v>
      </c>
      <c r="H105" s="95">
        <v>0</v>
      </c>
      <c r="I105" s="96" t="e">
        <f t="shared" si="4"/>
        <v>#DIV/0!</v>
      </c>
    </row>
    <row r="106" spans="2:9" x14ac:dyDescent="0.25">
      <c r="B106" s="470">
        <v>3222</v>
      </c>
      <c r="C106" s="471"/>
      <c r="D106" s="472"/>
      <c r="E106" s="59" t="s">
        <v>87</v>
      </c>
      <c r="F106" s="58">
        <v>0</v>
      </c>
      <c r="G106" s="58">
        <v>0</v>
      </c>
      <c r="H106" s="95">
        <v>0</v>
      </c>
      <c r="I106" s="96" t="e">
        <f t="shared" si="4"/>
        <v>#DIV/0!</v>
      </c>
    </row>
    <row r="107" spans="2:9" x14ac:dyDescent="0.25">
      <c r="B107" s="470">
        <v>3223</v>
      </c>
      <c r="C107" s="471"/>
      <c r="D107" s="472"/>
      <c r="E107" s="59" t="s">
        <v>88</v>
      </c>
      <c r="F107" s="58">
        <v>0</v>
      </c>
      <c r="G107" s="58">
        <v>0</v>
      </c>
      <c r="H107" s="95">
        <v>0</v>
      </c>
      <c r="I107" s="96" t="e">
        <f t="shared" si="4"/>
        <v>#DIV/0!</v>
      </c>
    </row>
    <row r="108" spans="2:9" x14ac:dyDescent="0.25">
      <c r="B108" s="470">
        <v>3224</v>
      </c>
      <c r="C108" s="471"/>
      <c r="D108" s="472"/>
      <c r="E108" s="59" t="s">
        <v>89</v>
      </c>
      <c r="F108" s="58">
        <v>0</v>
      </c>
      <c r="G108" s="58">
        <v>0</v>
      </c>
      <c r="H108" s="95">
        <v>0</v>
      </c>
      <c r="I108" s="96" t="e">
        <f t="shared" si="4"/>
        <v>#DIV/0!</v>
      </c>
    </row>
    <row r="109" spans="2:9" x14ac:dyDescent="0.25">
      <c r="B109" s="470">
        <v>3225</v>
      </c>
      <c r="C109" s="471"/>
      <c r="D109" s="472"/>
      <c r="E109" s="59" t="s">
        <v>90</v>
      </c>
      <c r="F109" s="58">
        <v>0</v>
      </c>
      <c r="G109" s="58">
        <v>0</v>
      </c>
      <c r="H109" s="95">
        <v>0</v>
      </c>
      <c r="I109" s="96" t="e">
        <f t="shared" si="4"/>
        <v>#DIV/0!</v>
      </c>
    </row>
    <row r="110" spans="2:9" x14ac:dyDescent="0.25">
      <c r="B110" s="470">
        <v>3227</v>
      </c>
      <c r="C110" s="471"/>
      <c r="D110" s="472"/>
      <c r="E110" s="59" t="s">
        <v>91</v>
      </c>
      <c r="F110" s="58">
        <v>0</v>
      </c>
      <c r="G110" s="58">
        <v>0</v>
      </c>
      <c r="H110" s="95">
        <v>0</v>
      </c>
      <c r="I110" s="96" t="e">
        <f t="shared" si="4"/>
        <v>#DIV/0!</v>
      </c>
    </row>
    <row r="111" spans="2:9" x14ac:dyDescent="0.25">
      <c r="B111" s="473">
        <v>323</v>
      </c>
      <c r="C111" s="474"/>
      <c r="D111" s="475"/>
      <c r="E111" s="56" t="s">
        <v>92</v>
      </c>
      <c r="F111" s="58">
        <v>0</v>
      </c>
      <c r="G111" s="58">
        <v>0</v>
      </c>
      <c r="H111" s="95">
        <v>0</v>
      </c>
      <c r="I111" s="96" t="e">
        <f t="shared" si="4"/>
        <v>#DIV/0!</v>
      </c>
    </row>
    <row r="112" spans="2:9" x14ac:dyDescent="0.25">
      <c r="B112" s="470">
        <v>3231</v>
      </c>
      <c r="C112" s="471"/>
      <c r="D112" s="472"/>
      <c r="E112" s="59" t="s">
        <v>93</v>
      </c>
      <c r="F112" s="58">
        <v>0</v>
      </c>
      <c r="G112" s="58">
        <v>0</v>
      </c>
      <c r="H112" s="95">
        <v>0</v>
      </c>
      <c r="I112" s="96" t="e">
        <f t="shared" si="4"/>
        <v>#DIV/0!</v>
      </c>
    </row>
    <row r="113" spans="2:9" x14ac:dyDescent="0.25">
      <c r="B113" s="470">
        <v>3232</v>
      </c>
      <c r="C113" s="471"/>
      <c r="D113" s="472"/>
      <c r="E113" s="59" t="s">
        <v>94</v>
      </c>
      <c r="F113" s="58">
        <v>0</v>
      </c>
      <c r="G113" s="58">
        <v>0</v>
      </c>
      <c r="H113" s="95">
        <v>0</v>
      </c>
      <c r="I113" s="96" t="e">
        <f t="shared" si="4"/>
        <v>#DIV/0!</v>
      </c>
    </row>
    <row r="114" spans="2:9" x14ac:dyDescent="0.25">
      <c r="B114" s="470">
        <v>3233</v>
      </c>
      <c r="C114" s="471"/>
      <c r="D114" s="472"/>
      <c r="E114" s="59" t="s">
        <v>95</v>
      </c>
      <c r="F114" s="58">
        <v>0</v>
      </c>
      <c r="G114" s="58">
        <v>0</v>
      </c>
      <c r="H114" s="95">
        <v>0</v>
      </c>
      <c r="I114" s="96" t="e">
        <f t="shared" si="4"/>
        <v>#DIV/0!</v>
      </c>
    </row>
    <row r="115" spans="2:9" x14ac:dyDescent="0.25">
      <c r="B115" s="470">
        <v>3234</v>
      </c>
      <c r="C115" s="471"/>
      <c r="D115" s="472"/>
      <c r="E115" s="60" t="s">
        <v>96</v>
      </c>
      <c r="F115" s="58">
        <v>0</v>
      </c>
      <c r="G115" s="58">
        <v>0</v>
      </c>
      <c r="H115" s="95">
        <v>0</v>
      </c>
      <c r="I115" s="96" t="e">
        <f t="shared" si="4"/>
        <v>#DIV/0!</v>
      </c>
    </row>
    <row r="116" spans="2:9" x14ac:dyDescent="0.25">
      <c r="B116" s="470">
        <v>3235</v>
      </c>
      <c r="C116" s="471"/>
      <c r="D116" s="472"/>
      <c r="E116" s="60" t="s">
        <v>97</v>
      </c>
      <c r="F116" s="58">
        <v>0</v>
      </c>
      <c r="G116" s="58">
        <v>0</v>
      </c>
      <c r="H116" s="95">
        <v>0</v>
      </c>
      <c r="I116" s="96" t="e">
        <f t="shared" si="4"/>
        <v>#DIV/0!</v>
      </c>
    </row>
    <row r="117" spans="2:9" x14ac:dyDescent="0.25">
      <c r="B117" s="470">
        <v>3236</v>
      </c>
      <c r="C117" s="471"/>
      <c r="D117" s="472"/>
      <c r="E117" s="60" t="s">
        <v>98</v>
      </c>
      <c r="F117" s="58">
        <v>0</v>
      </c>
      <c r="G117" s="58">
        <v>0</v>
      </c>
      <c r="H117" s="95">
        <v>0</v>
      </c>
      <c r="I117" s="96" t="e">
        <f t="shared" si="4"/>
        <v>#DIV/0!</v>
      </c>
    </row>
    <row r="118" spans="2:9" x14ac:dyDescent="0.25">
      <c r="B118" s="470">
        <v>3237</v>
      </c>
      <c r="C118" s="471"/>
      <c r="D118" s="472"/>
      <c r="E118" s="60" t="s">
        <v>99</v>
      </c>
      <c r="F118" s="58">
        <v>0</v>
      </c>
      <c r="G118" s="58">
        <v>0</v>
      </c>
      <c r="H118" s="95">
        <v>0</v>
      </c>
      <c r="I118" s="96" t="e">
        <f t="shared" si="4"/>
        <v>#DIV/0!</v>
      </c>
    </row>
    <row r="119" spans="2:9" x14ac:dyDescent="0.25">
      <c r="B119" s="470">
        <v>3238</v>
      </c>
      <c r="C119" s="471"/>
      <c r="D119" s="472"/>
      <c r="E119" s="60" t="s">
        <v>100</v>
      </c>
      <c r="F119" s="58">
        <v>0</v>
      </c>
      <c r="G119" s="58">
        <v>0</v>
      </c>
      <c r="H119" s="95">
        <v>0</v>
      </c>
      <c r="I119" s="96" t="e">
        <f t="shared" si="4"/>
        <v>#DIV/0!</v>
      </c>
    </row>
    <row r="120" spans="2:9" x14ac:dyDescent="0.25">
      <c r="B120" s="470">
        <v>3239</v>
      </c>
      <c r="C120" s="471"/>
      <c r="D120" s="472"/>
      <c r="E120" s="60" t="s">
        <v>101</v>
      </c>
      <c r="F120" s="58">
        <v>0</v>
      </c>
      <c r="G120" s="58">
        <v>0</v>
      </c>
      <c r="H120" s="95">
        <v>0</v>
      </c>
      <c r="I120" s="96" t="e">
        <f t="shared" si="4"/>
        <v>#DIV/0!</v>
      </c>
    </row>
    <row r="121" spans="2:9" ht="26.25" x14ac:dyDescent="0.25">
      <c r="B121" s="476">
        <v>4</v>
      </c>
      <c r="C121" s="477"/>
      <c r="D121" s="478"/>
      <c r="E121" s="55" t="s">
        <v>6</v>
      </c>
      <c r="F121" s="58">
        <v>0</v>
      </c>
      <c r="G121" s="58">
        <v>0</v>
      </c>
      <c r="H121" s="95">
        <v>0</v>
      </c>
      <c r="I121" s="96" t="e">
        <f t="shared" si="4"/>
        <v>#DIV/0!</v>
      </c>
    </row>
    <row r="122" spans="2:9" ht="26.25" x14ac:dyDescent="0.25">
      <c r="B122" s="476">
        <v>42</v>
      </c>
      <c r="C122" s="477"/>
      <c r="D122" s="478"/>
      <c r="E122" s="55" t="s">
        <v>116</v>
      </c>
      <c r="F122" s="58">
        <v>0</v>
      </c>
      <c r="G122" s="58">
        <v>0</v>
      </c>
      <c r="H122" s="95">
        <v>0</v>
      </c>
      <c r="I122" s="96" t="e">
        <f t="shared" si="4"/>
        <v>#DIV/0!</v>
      </c>
    </row>
    <row r="123" spans="2:9" x14ac:dyDescent="0.25">
      <c r="B123" s="473">
        <v>421</v>
      </c>
      <c r="C123" s="474"/>
      <c r="D123" s="475"/>
      <c r="E123" s="56" t="s">
        <v>117</v>
      </c>
      <c r="F123" s="58">
        <v>0</v>
      </c>
      <c r="G123" s="58">
        <v>0</v>
      </c>
      <c r="H123" s="95">
        <v>0</v>
      </c>
      <c r="I123" s="96" t="e">
        <f t="shared" si="4"/>
        <v>#DIV/0!</v>
      </c>
    </row>
    <row r="124" spans="2:9" x14ac:dyDescent="0.25">
      <c r="B124" s="470">
        <v>4212</v>
      </c>
      <c r="C124" s="471"/>
      <c r="D124" s="472"/>
      <c r="E124" s="63" t="s">
        <v>118</v>
      </c>
      <c r="F124" s="58">
        <v>0</v>
      </c>
      <c r="G124" s="58">
        <v>0</v>
      </c>
      <c r="H124" s="95">
        <v>0</v>
      </c>
      <c r="I124" s="96" t="e">
        <f t="shared" si="4"/>
        <v>#DIV/0!</v>
      </c>
    </row>
    <row r="125" spans="2:9" x14ac:dyDescent="0.25">
      <c r="B125" s="473">
        <v>422</v>
      </c>
      <c r="C125" s="474"/>
      <c r="D125" s="475"/>
      <c r="E125" s="56" t="s">
        <v>119</v>
      </c>
      <c r="F125" s="58">
        <v>0</v>
      </c>
      <c r="G125" s="58">
        <v>0</v>
      </c>
      <c r="H125" s="95">
        <v>0</v>
      </c>
      <c r="I125" s="96" t="e">
        <f t="shared" si="4"/>
        <v>#DIV/0!</v>
      </c>
    </row>
    <row r="126" spans="2:9" x14ac:dyDescent="0.25">
      <c r="B126" s="470">
        <v>4221</v>
      </c>
      <c r="C126" s="471"/>
      <c r="D126" s="472"/>
      <c r="E126" s="63" t="s">
        <v>120</v>
      </c>
      <c r="F126" s="58">
        <v>0</v>
      </c>
      <c r="G126" s="58">
        <v>0</v>
      </c>
      <c r="H126" s="95">
        <v>0</v>
      </c>
      <c r="I126" s="96" t="e">
        <f t="shared" si="4"/>
        <v>#DIV/0!</v>
      </c>
    </row>
    <row r="127" spans="2:9" x14ac:dyDescent="0.25">
      <c r="B127" s="470">
        <v>4226</v>
      </c>
      <c r="C127" s="471"/>
      <c r="D127" s="472"/>
      <c r="E127" s="63" t="s">
        <v>121</v>
      </c>
      <c r="F127" s="58">
        <v>0</v>
      </c>
      <c r="G127" s="58">
        <v>0</v>
      </c>
      <c r="H127" s="95">
        <v>0</v>
      </c>
      <c r="I127" s="96" t="e">
        <f t="shared" si="4"/>
        <v>#DIV/0!</v>
      </c>
    </row>
    <row r="128" spans="2:9" x14ac:dyDescent="0.25">
      <c r="B128" s="470">
        <v>4227</v>
      </c>
      <c r="C128" s="471"/>
      <c r="D128" s="472"/>
      <c r="E128" s="60" t="s">
        <v>122</v>
      </c>
      <c r="F128" s="58">
        <v>0</v>
      </c>
      <c r="G128" s="58">
        <v>0</v>
      </c>
      <c r="H128" s="95">
        <v>0</v>
      </c>
      <c r="I128" s="96" t="e">
        <f t="shared" si="4"/>
        <v>#DIV/0!</v>
      </c>
    </row>
    <row r="129" spans="2:9" ht="26.25" x14ac:dyDescent="0.25">
      <c r="B129" s="473">
        <v>424</v>
      </c>
      <c r="C129" s="474"/>
      <c r="D129" s="475"/>
      <c r="E129" s="56" t="s">
        <v>123</v>
      </c>
      <c r="F129" s="58">
        <v>0</v>
      </c>
      <c r="G129" s="58"/>
      <c r="H129" s="95">
        <v>0</v>
      </c>
      <c r="I129" s="96" t="e">
        <f t="shared" si="4"/>
        <v>#DIV/0!</v>
      </c>
    </row>
    <row r="130" spans="2:9" x14ac:dyDescent="0.25">
      <c r="B130" s="470">
        <v>4241</v>
      </c>
      <c r="C130" s="471"/>
      <c r="D130" s="472"/>
      <c r="E130" s="60" t="s">
        <v>124</v>
      </c>
      <c r="F130" s="58">
        <v>0</v>
      </c>
      <c r="G130" s="58">
        <v>0</v>
      </c>
      <c r="H130" s="95">
        <v>0</v>
      </c>
      <c r="I130" s="96" t="e">
        <f>H130/G130*100</f>
        <v>#DIV/0!</v>
      </c>
    </row>
    <row r="131" spans="2:9" x14ac:dyDescent="0.25">
      <c r="B131" s="473"/>
      <c r="C131" s="474"/>
      <c r="D131" s="475"/>
      <c r="E131" s="56"/>
      <c r="F131" s="58"/>
      <c r="G131" s="58"/>
      <c r="H131" s="95"/>
      <c r="I131" s="96" t="e">
        <f>H131/G131*100</f>
        <v>#DIV/0!</v>
      </c>
    </row>
    <row r="132" spans="2:9" ht="26.25" x14ac:dyDescent="0.25">
      <c r="B132" s="502" t="s">
        <v>613</v>
      </c>
      <c r="C132" s="503"/>
      <c r="D132" s="504"/>
      <c r="E132" s="64" t="s">
        <v>127</v>
      </c>
      <c r="F132" s="73">
        <v>1551700</v>
      </c>
      <c r="G132" s="73">
        <v>1627634.9</v>
      </c>
      <c r="H132" s="97">
        <f>H133+H191+H641+H708+H770+H813+H854+H891+H927</f>
        <v>1511153.4499999997</v>
      </c>
      <c r="I132" s="96">
        <f>H132/G132*100</f>
        <v>92.843514844760321</v>
      </c>
    </row>
    <row r="133" spans="2:9" ht="26.25" x14ac:dyDescent="0.25">
      <c r="B133" s="493" t="s">
        <v>73</v>
      </c>
      <c r="C133" s="494"/>
      <c r="D133" s="495"/>
      <c r="E133" s="62" t="s">
        <v>127</v>
      </c>
      <c r="F133" s="73">
        <v>1000</v>
      </c>
      <c r="G133" s="73">
        <v>1000</v>
      </c>
      <c r="H133" s="97">
        <f>H134</f>
        <v>805.55</v>
      </c>
      <c r="I133" s="96">
        <f t="shared" ref="I133:I197" si="5">H133/G133*100</f>
        <v>80.554999999999993</v>
      </c>
    </row>
    <row r="134" spans="2:9" x14ac:dyDescent="0.25">
      <c r="B134" s="496"/>
      <c r="C134" s="497"/>
      <c r="D134" s="498"/>
      <c r="E134" s="54" t="s">
        <v>75</v>
      </c>
      <c r="F134" s="73">
        <v>1000</v>
      </c>
      <c r="G134" s="73">
        <v>1000</v>
      </c>
      <c r="H134" s="97">
        <f>H135+H180</f>
        <v>805.55</v>
      </c>
      <c r="I134" s="96">
        <f t="shared" si="5"/>
        <v>80.554999999999993</v>
      </c>
    </row>
    <row r="135" spans="2:9" x14ac:dyDescent="0.25">
      <c r="B135" s="476">
        <v>3</v>
      </c>
      <c r="C135" s="477"/>
      <c r="D135" s="478"/>
      <c r="E135" s="55" t="s">
        <v>4</v>
      </c>
      <c r="F135" s="58">
        <v>1000</v>
      </c>
      <c r="G135" s="58">
        <v>1000</v>
      </c>
      <c r="H135" s="95">
        <f>H146</f>
        <v>805.55</v>
      </c>
      <c r="I135" s="96">
        <f t="shared" si="5"/>
        <v>80.554999999999993</v>
      </c>
    </row>
    <row r="136" spans="2:9" x14ac:dyDescent="0.25">
      <c r="B136" s="476">
        <v>31</v>
      </c>
      <c r="C136" s="477"/>
      <c r="D136" s="478"/>
      <c r="E136" s="55" t="s">
        <v>5</v>
      </c>
      <c r="F136" s="58">
        <v>0</v>
      </c>
      <c r="G136" s="58">
        <v>0</v>
      </c>
      <c r="H136" s="95">
        <v>0</v>
      </c>
      <c r="I136" s="96" t="e">
        <f t="shared" si="5"/>
        <v>#DIV/0!</v>
      </c>
    </row>
    <row r="137" spans="2:9" x14ac:dyDescent="0.25">
      <c r="B137" s="473">
        <v>311</v>
      </c>
      <c r="C137" s="474"/>
      <c r="D137" s="475"/>
      <c r="E137" s="56" t="s">
        <v>26</v>
      </c>
      <c r="F137" s="58">
        <v>0</v>
      </c>
      <c r="G137" s="58">
        <v>0</v>
      </c>
      <c r="H137" s="95">
        <v>0</v>
      </c>
      <c r="I137" s="96" t="e">
        <f t="shared" si="5"/>
        <v>#DIV/0!</v>
      </c>
    </row>
    <row r="138" spans="2:9" x14ac:dyDescent="0.25">
      <c r="B138" s="482">
        <v>3111</v>
      </c>
      <c r="C138" s="483"/>
      <c r="D138" s="484"/>
      <c r="E138" s="57" t="s">
        <v>76</v>
      </c>
      <c r="F138" s="58">
        <v>0</v>
      </c>
      <c r="G138" s="58">
        <v>0</v>
      </c>
      <c r="H138" s="95">
        <v>0</v>
      </c>
      <c r="I138" s="96" t="e">
        <f t="shared" si="5"/>
        <v>#DIV/0!</v>
      </c>
    </row>
    <row r="139" spans="2:9" x14ac:dyDescent="0.25">
      <c r="B139" s="482">
        <v>3113</v>
      </c>
      <c r="C139" s="483"/>
      <c r="D139" s="484"/>
      <c r="E139" s="57" t="s">
        <v>77</v>
      </c>
      <c r="F139" s="58">
        <v>0</v>
      </c>
      <c r="G139" s="58">
        <v>0</v>
      </c>
      <c r="H139" s="95">
        <v>0</v>
      </c>
      <c r="I139" s="96" t="e">
        <f t="shared" si="5"/>
        <v>#DIV/0!</v>
      </c>
    </row>
    <row r="140" spans="2:9" x14ac:dyDescent="0.25">
      <c r="B140" s="482">
        <v>3114</v>
      </c>
      <c r="C140" s="483"/>
      <c r="D140" s="484"/>
      <c r="E140" s="57" t="s">
        <v>78</v>
      </c>
      <c r="F140" s="58">
        <v>0</v>
      </c>
      <c r="G140" s="58">
        <v>0</v>
      </c>
      <c r="H140" s="95">
        <v>0</v>
      </c>
      <c r="I140" s="96" t="e">
        <f t="shared" si="5"/>
        <v>#DIV/0!</v>
      </c>
    </row>
    <row r="141" spans="2:9" x14ac:dyDescent="0.25">
      <c r="B141" s="473">
        <v>312</v>
      </c>
      <c r="C141" s="474"/>
      <c r="D141" s="475"/>
      <c r="E141" s="56" t="s">
        <v>79</v>
      </c>
      <c r="F141" s="58">
        <v>0</v>
      </c>
      <c r="G141" s="58">
        <v>0</v>
      </c>
      <c r="H141" s="95">
        <v>0</v>
      </c>
      <c r="I141" s="96" t="e">
        <f t="shared" si="5"/>
        <v>#DIV/0!</v>
      </c>
    </row>
    <row r="142" spans="2:9" x14ac:dyDescent="0.25">
      <c r="B142" s="482">
        <v>3121</v>
      </c>
      <c r="C142" s="483"/>
      <c r="D142" s="484"/>
      <c r="E142" s="57" t="s">
        <v>79</v>
      </c>
      <c r="F142" s="58">
        <v>0</v>
      </c>
      <c r="G142" s="58">
        <v>0</v>
      </c>
      <c r="H142" s="95">
        <v>0</v>
      </c>
      <c r="I142" s="96" t="e">
        <f t="shared" si="5"/>
        <v>#DIV/0!</v>
      </c>
    </row>
    <row r="143" spans="2:9" x14ac:dyDescent="0.25">
      <c r="B143" s="473">
        <v>313</v>
      </c>
      <c r="C143" s="474"/>
      <c r="D143" s="475"/>
      <c r="E143" s="56" t="s">
        <v>80</v>
      </c>
      <c r="F143" s="58">
        <v>0</v>
      </c>
      <c r="G143" s="58">
        <v>0</v>
      </c>
      <c r="H143" s="95">
        <v>0</v>
      </c>
      <c r="I143" s="96" t="e">
        <f t="shared" si="5"/>
        <v>#DIV/0!</v>
      </c>
    </row>
    <row r="144" spans="2:9" x14ac:dyDescent="0.25">
      <c r="B144" s="482">
        <v>3132</v>
      </c>
      <c r="C144" s="483"/>
      <c r="D144" s="484"/>
      <c r="E144" s="57" t="s">
        <v>81</v>
      </c>
      <c r="F144" s="58">
        <v>0</v>
      </c>
      <c r="G144" s="58">
        <v>0</v>
      </c>
      <c r="H144" s="95">
        <v>0</v>
      </c>
      <c r="I144" s="96" t="e">
        <f t="shared" si="5"/>
        <v>#DIV/0!</v>
      </c>
    </row>
    <row r="145" spans="2:9" ht="22.5" x14ac:dyDescent="0.25">
      <c r="B145" s="482">
        <v>3133</v>
      </c>
      <c r="C145" s="483"/>
      <c r="D145" s="484"/>
      <c r="E145" s="57" t="s">
        <v>82</v>
      </c>
      <c r="F145" s="58">
        <v>0</v>
      </c>
      <c r="G145" s="58">
        <v>0</v>
      </c>
      <c r="H145" s="95">
        <v>0</v>
      </c>
      <c r="I145" s="96" t="e">
        <f t="shared" si="5"/>
        <v>#DIV/0!</v>
      </c>
    </row>
    <row r="146" spans="2:9" x14ac:dyDescent="0.25">
      <c r="B146" s="476">
        <v>32</v>
      </c>
      <c r="C146" s="477"/>
      <c r="D146" s="478"/>
      <c r="E146" s="55" t="s">
        <v>13</v>
      </c>
      <c r="F146" s="73">
        <v>1000</v>
      </c>
      <c r="G146" s="73">
        <v>1000</v>
      </c>
      <c r="H146" s="97">
        <f>H147+H151+H168+H158</f>
        <v>805.55</v>
      </c>
      <c r="I146" s="96">
        <f t="shared" si="5"/>
        <v>80.554999999999993</v>
      </c>
    </row>
    <row r="147" spans="2:9" x14ac:dyDescent="0.25">
      <c r="B147" s="473">
        <v>321</v>
      </c>
      <c r="C147" s="474"/>
      <c r="D147" s="475"/>
      <c r="E147" s="56" t="s">
        <v>28</v>
      </c>
      <c r="F147" s="73">
        <v>1000</v>
      </c>
      <c r="G147" s="73">
        <v>1000</v>
      </c>
      <c r="H147" s="97">
        <f>H148</f>
        <v>659.55</v>
      </c>
      <c r="I147" s="96">
        <f t="shared" si="5"/>
        <v>65.954999999999998</v>
      </c>
    </row>
    <row r="148" spans="2:9" x14ac:dyDescent="0.25">
      <c r="B148" s="482">
        <v>3211</v>
      </c>
      <c r="C148" s="483"/>
      <c r="D148" s="484"/>
      <c r="E148" s="57" t="s">
        <v>29</v>
      </c>
      <c r="F148" s="58">
        <v>1000</v>
      </c>
      <c r="G148" s="58">
        <v>854</v>
      </c>
      <c r="H148" s="95">
        <f>363+129.75+165+1.8</f>
        <v>659.55</v>
      </c>
      <c r="I148" s="96">
        <f t="shared" si="5"/>
        <v>77.23067915690865</v>
      </c>
    </row>
    <row r="149" spans="2:9" x14ac:dyDescent="0.25">
      <c r="B149" s="470">
        <v>3212</v>
      </c>
      <c r="C149" s="471"/>
      <c r="D149" s="472"/>
      <c r="E149" s="59" t="s">
        <v>83</v>
      </c>
      <c r="F149" s="58">
        <v>0</v>
      </c>
      <c r="G149" s="58">
        <v>0</v>
      </c>
      <c r="H149" s="95">
        <v>0</v>
      </c>
      <c r="I149" s="96" t="e">
        <f t="shared" si="5"/>
        <v>#DIV/0!</v>
      </c>
    </row>
    <row r="150" spans="2:9" x14ac:dyDescent="0.25">
      <c r="B150" s="470">
        <v>3213</v>
      </c>
      <c r="C150" s="471"/>
      <c r="D150" s="472"/>
      <c r="E150" s="59" t="s">
        <v>84</v>
      </c>
      <c r="F150" s="58">
        <v>0</v>
      </c>
      <c r="G150" s="58">
        <v>0</v>
      </c>
      <c r="H150" s="95">
        <v>0</v>
      </c>
      <c r="I150" s="96" t="e">
        <f t="shared" si="5"/>
        <v>#DIV/0!</v>
      </c>
    </row>
    <row r="151" spans="2:9" x14ac:dyDescent="0.25">
      <c r="B151" s="473">
        <v>322</v>
      </c>
      <c r="C151" s="474"/>
      <c r="D151" s="475"/>
      <c r="E151" s="56" t="s">
        <v>85</v>
      </c>
      <c r="F151" s="73">
        <v>0</v>
      </c>
      <c r="G151" s="73">
        <v>60</v>
      </c>
      <c r="H151" s="97">
        <f>H152</f>
        <v>60</v>
      </c>
      <c r="I151" s="96">
        <f t="shared" si="5"/>
        <v>100</v>
      </c>
    </row>
    <row r="152" spans="2:9" x14ac:dyDescent="0.25">
      <c r="B152" s="470">
        <v>3221</v>
      </c>
      <c r="C152" s="471"/>
      <c r="D152" s="472"/>
      <c r="E152" s="59" t="s">
        <v>86</v>
      </c>
      <c r="F152" s="58">
        <v>0</v>
      </c>
      <c r="G152" s="58">
        <v>60</v>
      </c>
      <c r="H152" s="95">
        <v>60</v>
      </c>
      <c r="I152" s="96">
        <f t="shared" si="5"/>
        <v>100</v>
      </c>
    </row>
    <row r="153" spans="2:9" x14ac:dyDescent="0.25">
      <c r="B153" s="470">
        <v>3222</v>
      </c>
      <c r="C153" s="471"/>
      <c r="D153" s="472"/>
      <c r="E153" s="59" t="s">
        <v>87</v>
      </c>
      <c r="F153" s="58">
        <v>0</v>
      </c>
      <c r="G153" s="58">
        <v>0</v>
      </c>
      <c r="H153" s="95">
        <v>0</v>
      </c>
      <c r="I153" s="96" t="e">
        <f t="shared" si="5"/>
        <v>#DIV/0!</v>
      </c>
    </row>
    <row r="154" spans="2:9" x14ac:dyDescent="0.25">
      <c r="B154" s="470">
        <v>3223</v>
      </c>
      <c r="C154" s="471"/>
      <c r="D154" s="472"/>
      <c r="E154" s="59" t="s">
        <v>88</v>
      </c>
      <c r="F154" s="58">
        <v>0</v>
      </c>
      <c r="G154" s="58">
        <v>0</v>
      </c>
      <c r="H154" s="95">
        <v>0</v>
      </c>
      <c r="I154" s="96" t="e">
        <f t="shared" si="5"/>
        <v>#DIV/0!</v>
      </c>
    </row>
    <row r="155" spans="2:9" x14ac:dyDescent="0.25">
      <c r="B155" s="470">
        <v>3224</v>
      </c>
      <c r="C155" s="471"/>
      <c r="D155" s="472"/>
      <c r="E155" s="59" t="s">
        <v>89</v>
      </c>
      <c r="F155" s="58">
        <v>0</v>
      </c>
      <c r="G155" s="58">
        <v>0</v>
      </c>
      <c r="H155" s="95">
        <v>0</v>
      </c>
      <c r="I155" s="96" t="e">
        <f t="shared" si="5"/>
        <v>#DIV/0!</v>
      </c>
    </row>
    <row r="156" spans="2:9" x14ac:dyDescent="0.25">
      <c r="B156" s="470">
        <v>3225</v>
      </c>
      <c r="C156" s="471"/>
      <c r="D156" s="472"/>
      <c r="E156" s="59" t="s">
        <v>90</v>
      </c>
      <c r="F156" s="58">
        <v>0</v>
      </c>
      <c r="G156" s="58">
        <v>0</v>
      </c>
      <c r="H156" s="95">
        <v>0</v>
      </c>
      <c r="I156" s="96" t="e">
        <f t="shared" si="5"/>
        <v>#DIV/0!</v>
      </c>
    </row>
    <row r="157" spans="2:9" x14ac:dyDescent="0.25">
      <c r="B157" s="470">
        <v>3227</v>
      </c>
      <c r="C157" s="471"/>
      <c r="D157" s="472"/>
      <c r="E157" s="59" t="s">
        <v>91</v>
      </c>
      <c r="F157" s="58">
        <v>0</v>
      </c>
      <c r="G157" s="58">
        <v>0</v>
      </c>
      <c r="H157" s="95">
        <v>0</v>
      </c>
      <c r="I157" s="96" t="e">
        <f t="shared" si="5"/>
        <v>#DIV/0!</v>
      </c>
    </row>
    <row r="158" spans="2:9" x14ac:dyDescent="0.25">
      <c r="B158" s="473">
        <v>323</v>
      </c>
      <c r="C158" s="474"/>
      <c r="D158" s="475"/>
      <c r="E158" s="56" t="s">
        <v>92</v>
      </c>
      <c r="F158" s="73">
        <v>0</v>
      </c>
      <c r="G158" s="73">
        <v>0</v>
      </c>
      <c r="H158" s="97">
        <v>0</v>
      </c>
      <c r="I158" s="96" t="e">
        <f t="shared" si="5"/>
        <v>#DIV/0!</v>
      </c>
    </row>
    <row r="159" spans="2:9" x14ac:dyDescent="0.25">
      <c r="B159" s="470">
        <v>3231</v>
      </c>
      <c r="C159" s="471"/>
      <c r="D159" s="472"/>
      <c r="E159" s="59" t="s">
        <v>93</v>
      </c>
      <c r="F159" s="58">
        <v>0</v>
      </c>
      <c r="G159" s="58">
        <v>0</v>
      </c>
      <c r="H159" s="95">
        <v>0</v>
      </c>
      <c r="I159" s="96" t="e">
        <f t="shared" si="5"/>
        <v>#DIV/0!</v>
      </c>
    </row>
    <row r="160" spans="2:9" x14ac:dyDescent="0.25">
      <c r="B160" s="470">
        <v>3232</v>
      </c>
      <c r="C160" s="471"/>
      <c r="D160" s="472"/>
      <c r="E160" s="59" t="s">
        <v>94</v>
      </c>
      <c r="F160" s="58">
        <v>0</v>
      </c>
      <c r="G160" s="58">
        <v>0</v>
      </c>
      <c r="H160" s="95">
        <v>0</v>
      </c>
      <c r="I160" s="96" t="e">
        <f t="shared" si="5"/>
        <v>#DIV/0!</v>
      </c>
    </row>
    <row r="161" spans="2:9" x14ac:dyDescent="0.25">
      <c r="B161" s="470">
        <v>3233</v>
      </c>
      <c r="C161" s="471"/>
      <c r="D161" s="472"/>
      <c r="E161" s="59" t="s">
        <v>95</v>
      </c>
      <c r="F161" s="58">
        <v>0</v>
      </c>
      <c r="G161" s="58">
        <v>0</v>
      </c>
      <c r="H161" s="95">
        <v>0</v>
      </c>
      <c r="I161" s="96" t="e">
        <f t="shared" si="5"/>
        <v>#DIV/0!</v>
      </c>
    </row>
    <row r="162" spans="2:9" x14ac:dyDescent="0.25">
      <c r="B162" s="470">
        <v>3234</v>
      </c>
      <c r="C162" s="471"/>
      <c r="D162" s="472"/>
      <c r="E162" s="60" t="s">
        <v>96</v>
      </c>
      <c r="F162" s="58">
        <v>0</v>
      </c>
      <c r="G162" s="58">
        <v>0</v>
      </c>
      <c r="H162" s="95">
        <v>0</v>
      </c>
      <c r="I162" s="96" t="e">
        <f t="shared" si="5"/>
        <v>#DIV/0!</v>
      </c>
    </row>
    <row r="163" spans="2:9" x14ac:dyDescent="0.25">
      <c r="B163" s="470">
        <v>3235</v>
      </c>
      <c r="C163" s="471"/>
      <c r="D163" s="472"/>
      <c r="E163" s="60" t="s">
        <v>97</v>
      </c>
      <c r="F163" s="58">
        <v>0</v>
      </c>
      <c r="G163" s="58">
        <v>0</v>
      </c>
      <c r="H163" s="95">
        <v>0</v>
      </c>
      <c r="I163" s="96" t="e">
        <f t="shared" si="5"/>
        <v>#DIV/0!</v>
      </c>
    </row>
    <row r="164" spans="2:9" x14ac:dyDescent="0.25">
      <c r="B164" s="470">
        <v>3236</v>
      </c>
      <c r="C164" s="471"/>
      <c r="D164" s="472"/>
      <c r="E164" s="60" t="s">
        <v>98</v>
      </c>
      <c r="F164" s="58">
        <v>0</v>
      </c>
      <c r="G164" s="58">
        <v>0</v>
      </c>
      <c r="H164" s="95">
        <v>0</v>
      </c>
      <c r="I164" s="96" t="e">
        <f t="shared" si="5"/>
        <v>#DIV/0!</v>
      </c>
    </row>
    <row r="165" spans="2:9" x14ac:dyDescent="0.25">
      <c r="B165" s="470">
        <v>3237</v>
      </c>
      <c r="C165" s="471"/>
      <c r="D165" s="472"/>
      <c r="E165" s="60" t="s">
        <v>99</v>
      </c>
      <c r="F165" s="58">
        <v>0</v>
      </c>
      <c r="G165" s="58">
        <v>0</v>
      </c>
      <c r="H165" s="95">
        <v>0</v>
      </c>
      <c r="I165" s="96" t="e">
        <f t="shared" si="5"/>
        <v>#DIV/0!</v>
      </c>
    </row>
    <row r="166" spans="2:9" x14ac:dyDescent="0.25">
      <c r="B166" s="470">
        <v>3238</v>
      </c>
      <c r="C166" s="471"/>
      <c r="D166" s="472"/>
      <c r="E166" s="60" t="s">
        <v>100</v>
      </c>
      <c r="F166" s="58">
        <v>0</v>
      </c>
      <c r="G166" s="58">
        <v>0</v>
      </c>
      <c r="H166" s="95">
        <v>0</v>
      </c>
      <c r="I166" s="96" t="e">
        <f t="shared" si="5"/>
        <v>#DIV/0!</v>
      </c>
    </row>
    <row r="167" spans="2:9" x14ac:dyDescent="0.25">
      <c r="B167" s="470">
        <v>3239</v>
      </c>
      <c r="C167" s="471"/>
      <c r="D167" s="472"/>
      <c r="E167" s="60" t="s">
        <v>101</v>
      </c>
      <c r="F167" s="58">
        <v>0</v>
      </c>
      <c r="G167" s="58">
        <v>0</v>
      </c>
      <c r="H167" s="95">
        <v>0</v>
      </c>
      <c r="I167" s="96" t="e">
        <f t="shared" si="5"/>
        <v>#DIV/0!</v>
      </c>
    </row>
    <row r="168" spans="2:9" x14ac:dyDescent="0.25">
      <c r="B168" s="473">
        <v>329</v>
      </c>
      <c r="C168" s="474"/>
      <c r="D168" s="475"/>
      <c r="E168" s="56" t="s">
        <v>102</v>
      </c>
      <c r="F168" s="73">
        <v>0</v>
      </c>
      <c r="G168" s="73">
        <v>86</v>
      </c>
      <c r="H168" s="97">
        <f>H171</f>
        <v>86</v>
      </c>
      <c r="I168" s="96">
        <f t="shared" si="5"/>
        <v>100</v>
      </c>
    </row>
    <row r="169" spans="2:9" ht="23.25" x14ac:dyDescent="0.25">
      <c r="B169" s="470">
        <v>3291</v>
      </c>
      <c r="C169" s="471"/>
      <c r="D169" s="472"/>
      <c r="E169" s="60" t="s">
        <v>103</v>
      </c>
      <c r="F169" s="58">
        <v>0</v>
      </c>
      <c r="G169" s="58">
        <v>86</v>
      </c>
      <c r="H169" s="95">
        <v>0</v>
      </c>
      <c r="I169" s="96">
        <f t="shared" si="5"/>
        <v>0</v>
      </c>
    </row>
    <row r="170" spans="2:9" x14ac:dyDescent="0.25">
      <c r="B170" s="470">
        <v>3292</v>
      </c>
      <c r="C170" s="471"/>
      <c r="D170" s="472"/>
      <c r="E170" s="60" t="s">
        <v>104</v>
      </c>
      <c r="F170" s="58">
        <v>0</v>
      </c>
      <c r="G170" s="58">
        <v>0</v>
      </c>
      <c r="H170" s="95">
        <v>0</v>
      </c>
      <c r="I170" s="96" t="e">
        <f t="shared" si="5"/>
        <v>#DIV/0!</v>
      </c>
    </row>
    <row r="171" spans="2:9" x14ac:dyDescent="0.25">
      <c r="B171" s="470">
        <v>3293</v>
      </c>
      <c r="C171" s="471"/>
      <c r="D171" s="472"/>
      <c r="E171" s="60" t="s">
        <v>105</v>
      </c>
      <c r="F171" s="58">
        <v>0</v>
      </c>
      <c r="G171" s="58">
        <v>0</v>
      </c>
      <c r="H171" s="95">
        <v>86</v>
      </c>
      <c r="I171" s="96" t="e">
        <f t="shared" si="5"/>
        <v>#DIV/0!</v>
      </c>
    </row>
    <row r="172" spans="2:9" x14ac:dyDescent="0.25">
      <c r="B172" s="470">
        <v>3294</v>
      </c>
      <c r="C172" s="471"/>
      <c r="D172" s="472"/>
      <c r="E172" s="60" t="s">
        <v>106</v>
      </c>
      <c r="F172" s="58">
        <v>0</v>
      </c>
      <c r="G172" s="58">
        <v>0</v>
      </c>
      <c r="H172" s="95">
        <v>0</v>
      </c>
      <c r="I172" s="96" t="e">
        <f t="shared" si="5"/>
        <v>#DIV/0!</v>
      </c>
    </row>
    <row r="173" spans="2:9" x14ac:dyDescent="0.25">
      <c r="B173" s="470">
        <v>3295</v>
      </c>
      <c r="C173" s="471"/>
      <c r="D173" s="472"/>
      <c r="E173" s="60" t="s">
        <v>107</v>
      </c>
      <c r="F173" s="58">
        <v>0</v>
      </c>
      <c r="G173" s="58">
        <v>0</v>
      </c>
      <c r="H173" s="95">
        <v>0</v>
      </c>
      <c r="I173" s="96" t="e">
        <f t="shared" si="5"/>
        <v>#DIV/0!</v>
      </c>
    </row>
    <row r="174" spans="2:9" x14ac:dyDescent="0.25">
      <c r="B174" s="470">
        <v>3296</v>
      </c>
      <c r="C174" s="471"/>
      <c r="D174" s="472"/>
      <c r="E174" s="60" t="s">
        <v>108</v>
      </c>
      <c r="F174" s="58">
        <v>0</v>
      </c>
      <c r="G174" s="58">
        <v>0</v>
      </c>
      <c r="H174" s="95">
        <v>0</v>
      </c>
      <c r="I174" s="96" t="e">
        <f t="shared" si="5"/>
        <v>#DIV/0!</v>
      </c>
    </row>
    <row r="175" spans="2:9" x14ac:dyDescent="0.25">
      <c r="B175" s="470">
        <v>3299</v>
      </c>
      <c r="C175" s="471"/>
      <c r="D175" s="472"/>
      <c r="E175" s="60" t="s">
        <v>109</v>
      </c>
      <c r="F175" s="58">
        <v>0</v>
      </c>
      <c r="G175" s="58">
        <v>0</v>
      </c>
      <c r="H175" s="95">
        <v>0</v>
      </c>
      <c r="I175" s="96" t="e">
        <f t="shared" si="5"/>
        <v>#DIV/0!</v>
      </c>
    </row>
    <row r="176" spans="2:9" x14ac:dyDescent="0.25">
      <c r="B176" s="476">
        <v>34</v>
      </c>
      <c r="C176" s="477"/>
      <c r="D176" s="478"/>
      <c r="E176" s="55" t="s">
        <v>110</v>
      </c>
      <c r="F176" s="73">
        <v>0</v>
      </c>
      <c r="G176" s="73">
        <v>0</v>
      </c>
      <c r="H176" s="97">
        <v>0</v>
      </c>
      <c r="I176" s="96" t="e">
        <f t="shared" si="5"/>
        <v>#DIV/0!</v>
      </c>
    </row>
    <row r="177" spans="2:9" x14ac:dyDescent="0.25">
      <c r="B177" s="473">
        <v>343</v>
      </c>
      <c r="C177" s="474"/>
      <c r="D177" s="475"/>
      <c r="E177" s="56" t="s">
        <v>111</v>
      </c>
      <c r="F177" s="58">
        <v>0</v>
      </c>
      <c r="G177" s="58">
        <v>0</v>
      </c>
      <c r="H177" s="95">
        <v>0</v>
      </c>
      <c r="I177" s="96" t="e">
        <f t="shared" si="5"/>
        <v>#DIV/0!</v>
      </c>
    </row>
    <row r="178" spans="2:9" x14ac:dyDescent="0.25">
      <c r="B178" s="470">
        <v>3431</v>
      </c>
      <c r="C178" s="471"/>
      <c r="D178" s="472"/>
      <c r="E178" s="61" t="s">
        <v>112</v>
      </c>
      <c r="F178" s="58">
        <v>0</v>
      </c>
      <c r="G178" s="58">
        <v>0</v>
      </c>
      <c r="H178" s="95">
        <v>0</v>
      </c>
      <c r="I178" s="96" t="e">
        <f t="shared" si="5"/>
        <v>#DIV/0!</v>
      </c>
    </row>
    <row r="179" spans="2:9" x14ac:dyDescent="0.25">
      <c r="B179" s="470">
        <v>3433</v>
      </c>
      <c r="C179" s="471"/>
      <c r="D179" s="472"/>
      <c r="E179" s="60" t="s">
        <v>113</v>
      </c>
      <c r="F179" s="58">
        <v>0</v>
      </c>
      <c r="G179" s="58">
        <v>0</v>
      </c>
      <c r="H179" s="95">
        <v>0</v>
      </c>
      <c r="I179" s="96" t="e">
        <f t="shared" si="5"/>
        <v>#DIV/0!</v>
      </c>
    </row>
    <row r="180" spans="2:9" ht="26.25" x14ac:dyDescent="0.25">
      <c r="B180" s="476">
        <v>4</v>
      </c>
      <c r="C180" s="477"/>
      <c r="D180" s="478"/>
      <c r="E180" s="55" t="s">
        <v>6</v>
      </c>
      <c r="F180" s="73">
        <v>0</v>
      </c>
      <c r="G180" s="73">
        <v>0</v>
      </c>
      <c r="H180" s="97"/>
      <c r="I180" s="96" t="e">
        <f t="shared" si="5"/>
        <v>#DIV/0!</v>
      </c>
    </row>
    <row r="181" spans="2:9" ht="26.25" x14ac:dyDescent="0.25">
      <c r="B181" s="476">
        <v>42</v>
      </c>
      <c r="C181" s="477"/>
      <c r="D181" s="478"/>
      <c r="E181" s="55" t="s">
        <v>116</v>
      </c>
      <c r="F181" s="73">
        <v>0</v>
      </c>
      <c r="G181" s="73">
        <v>0</v>
      </c>
      <c r="H181" s="97"/>
      <c r="I181" s="96" t="e">
        <f t="shared" si="5"/>
        <v>#DIV/0!</v>
      </c>
    </row>
    <row r="182" spans="2:9" x14ac:dyDescent="0.25">
      <c r="B182" s="473">
        <v>421</v>
      </c>
      <c r="C182" s="474"/>
      <c r="D182" s="475"/>
      <c r="E182" s="56" t="s">
        <v>117</v>
      </c>
      <c r="F182" s="58">
        <v>0</v>
      </c>
      <c r="G182" s="58">
        <v>0</v>
      </c>
      <c r="H182" s="95">
        <v>0</v>
      </c>
      <c r="I182" s="96" t="e">
        <f t="shared" si="5"/>
        <v>#DIV/0!</v>
      </c>
    </row>
    <row r="183" spans="2:9" x14ac:dyDescent="0.25">
      <c r="B183" s="470">
        <v>4212</v>
      </c>
      <c r="C183" s="471"/>
      <c r="D183" s="472"/>
      <c r="E183" s="63" t="s">
        <v>118</v>
      </c>
      <c r="F183" s="58">
        <v>0</v>
      </c>
      <c r="G183" s="58">
        <v>0</v>
      </c>
      <c r="H183" s="95">
        <v>0</v>
      </c>
      <c r="I183" s="96" t="e">
        <f t="shared" si="5"/>
        <v>#DIV/0!</v>
      </c>
    </row>
    <row r="184" spans="2:9" x14ac:dyDescent="0.25">
      <c r="B184" s="473">
        <v>422</v>
      </c>
      <c r="C184" s="474"/>
      <c r="D184" s="475"/>
      <c r="E184" s="56" t="s">
        <v>119</v>
      </c>
      <c r="F184" s="73">
        <v>0</v>
      </c>
      <c r="G184" s="73">
        <v>0</v>
      </c>
      <c r="H184" s="97"/>
      <c r="I184" s="96" t="e">
        <f t="shared" si="5"/>
        <v>#DIV/0!</v>
      </c>
    </row>
    <row r="185" spans="2:9" x14ac:dyDescent="0.25">
      <c r="B185" s="470">
        <v>4221</v>
      </c>
      <c r="C185" s="471"/>
      <c r="D185" s="472"/>
      <c r="E185" s="63" t="s">
        <v>120</v>
      </c>
      <c r="F185" s="58">
        <v>0</v>
      </c>
      <c r="G185" s="58">
        <v>0</v>
      </c>
      <c r="H185" s="95">
        <v>0</v>
      </c>
      <c r="I185" s="96" t="e">
        <f t="shared" si="5"/>
        <v>#DIV/0!</v>
      </c>
    </row>
    <row r="186" spans="2:9" x14ac:dyDescent="0.25">
      <c r="B186" s="470">
        <v>4226</v>
      </c>
      <c r="C186" s="471"/>
      <c r="D186" s="472"/>
      <c r="E186" s="63" t="s">
        <v>121</v>
      </c>
      <c r="F186" s="58">
        <v>0</v>
      </c>
      <c r="G186" s="58">
        <v>0</v>
      </c>
      <c r="H186" s="95">
        <v>0</v>
      </c>
      <c r="I186" s="96" t="e">
        <f t="shared" si="5"/>
        <v>#DIV/0!</v>
      </c>
    </row>
    <row r="187" spans="2:9" x14ac:dyDescent="0.25">
      <c r="B187" s="470">
        <v>4227</v>
      </c>
      <c r="C187" s="471"/>
      <c r="D187" s="472"/>
      <c r="E187" s="60" t="s">
        <v>122</v>
      </c>
      <c r="F187" s="58">
        <v>0</v>
      </c>
      <c r="G187" s="58">
        <v>0</v>
      </c>
      <c r="H187" s="95"/>
      <c r="I187" s="96" t="e">
        <f t="shared" si="5"/>
        <v>#DIV/0!</v>
      </c>
    </row>
    <row r="188" spans="2:9" ht="26.25" x14ac:dyDescent="0.25">
      <c r="B188" s="473">
        <v>424</v>
      </c>
      <c r="C188" s="474"/>
      <c r="D188" s="475"/>
      <c r="E188" s="56" t="s">
        <v>123</v>
      </c>
      <c r="F188" s="73">
        <v>0</v>
      </c>
      <c r="G188" s="73">
        <v>0</v>
      </c>
      <c r="H188" s="97">
        <v>0</v>
      </c>
      <c r="I188" s="96" t="e">
        <f t="shared" si="5"/>
        <v>#DIV/0!</v>
      </c>
    </row>
    <row r="189" spans="2:9" x14ac:dyDescent="0.25">
      <c r="B189" s="470">
        <v>4241</v>
      </c>
      <c r="C189" s="471"/>
      <c r="D189" s="472"/>
      <c r="E189" s="60" t="s">
        <v>124</v>
      </c>
      <c r="F189" s="58">
        <v>0</v>
      </c>
      <c r="G189" s="58">
        <v>0</v>
      </c>
      <c r="H189" s="95">
        <v>0</v>
      </c>
      <c r="I189" s="96" t="e">
        <f t="shared" si="5"/>
        <v>#DIV/0!</v>
      </c>
    </row>
    <row r="190" spans="2:9" x14ac:dyDescent="0.25">
      <c r="B190" s="473"/>
      <c r="C190" s="474"/>
      <c r="D190" s="475"/>
      <c r="E190" s="56"/>
      <c r="F190" s="58"/>
      <c r="G190" s="58"/>
      <c r="H190" s="95"/>
      <c r="I190" s="96" t="e">
        <f t="shared" si="5"/>
        <v>#DIV/0!</v>
      </c>
    </row>
    <row r="191" spans="2:9" x14ac:dyDescent="0.25">
      <c r="B191" s="493" t="s">
        <v>128</v>
      </c>
      <c r="C191" s="494"/>
      <c r="D191" s="495"/>
      <c r="E191" s="62" t="s">
        <v>129</v>
      </c>
      <c r="F191" s="73">
        <v>1469200</v>
      </c>
      <c r="G191" s="73">
        <v>1557034.9</v>
      </c>
      <c r="H191" s="97">
        <f>H192+H261+H332+H392+H465+H523</f>
        <v>1490285.9199999997</v>
      </c>
      <c r="I191" s="96">
        <f t="shared" si="5"/>
        <v>95.713071042916226</v>
      </c>
    </row>
    <row r="192" spans="2:9" x14ac:dyDescent="0.25">
      <c r="B192" s="496"/>
      <c r="C192" s="497"/>
      <c r="D192" s="498"/>
      <c r="E192" s="54" t="s">
        <v>130</v>
      </c>
      <c r="F192" s="73">
        <v>3500</v>
      </c>
      <c r="G192" s="73">
        <v>6702.1</v>
      </c>
      <c r="H192" s="97">
        <f>H193+H252</f>
        <v>2913.88</v>
      </c>
      <c r="I192" s="96">
        <f t="shared" si="5"/>
        <v>43.477119111920146</v>
      </c>
    </row>
    <row r="193" spans="2:9" x14ac:dyDescent="0.25">
      <c r="B193" s="609"/>
      <c r="C193" s="610"/>
      <c r="D193" s="611"/>
      <c r="E193" s="54" t="s">
        <v>623</v>
      </c>
      <c r="F193" s="73">
        <v>3500</v>
      </c>
      <c r="G193" s="73">
        <v>6702.1</v>
      </c>
      <c r="H193" s="97">
        <v>2540</v>
      </c>
      <c r="I193" s="96">
        <f t="shared" si="5"/>
        <v>37.89856910520583</v>
      </c>
    </row>
    <row r="194" spans="2:9" x14ac:dyDescent="0.25">
      <c r="B194" s="476">
        <v>3</v>
      </c>
      <c r="C194" s="477"/>
      <c r="D194" s="478"/>
      <c r="E194" s="55" t="s">
        <v>4</v>
      </c>
      <c r="F194" s="73">
        <v>2500</v>
      </c>
      <c r="G194" s="73">
        <f>G205</f>
        <v>2340</v>
      </c>
      <c r="H194" s="97">
        <f>H195+H205+H237</f>
        <v>2340</v>
      </c>
      <c r="I194" s="96">
        <f t="shared" si="5"/>
        <v>100</v>
      </c>
    </row>
    <row r="195" spans="2:9" x14ac:dyDescent="0.25">
      <c r="B195" s="476">
        <v>31</v>
      </c>
      <c r="C195" s="477"/>
      <c r="D195" s="478"/>
      <c r="E195" s="55" t="s">
        <v>5</v>
      </c>
      <c r="F195" s="73">
        <v>0</v>
      </c>
      <c r="G195" s="73">
        <v>0</v>
      </c>
      <c r="H195" s="73">
        <v>0</v>
      </c>
      <c r="I195" s="96" t="e">
        <f t="shared" si="5"/>
        <v>#DIV/0!</v>
      </c>
    </row>
    <row r="196" spans="2:9" x14ac:dyDescent="0.25">
      <c r="B196" s="473">
        <v>311</v>
      </c>
      <c r="C196" s="474"/>
      <c r="D196" s="475"/>
      <c r="E196" s="56" t="s">
        <v>26</v>
      </c>
      <c r="F196" s="58">
        <v>0</v>
      </c>
      <c r="G196" s="58">
        <v>0</v>
      </c>
      <c r="H196" s="58">
        <v>0</v>
      </c>
      <c r="I196" s="96" t="e">
        <f t="shared" si="5"/>
        <v>#DIV/0!</v>
      </c>
    </row>
    <row r="197" spans="2:9" x14ac:dyDescent="0.25">
      <c r="B197" s="482">
        <v>3111</v>
      </c>
      <c r="C197" s="483"/>
      <c r="D197" s="484"/>
      <c r="E197" s="57" t="s">
        <v>76</v>
      </c>
      <c r="F197" s="58">
        <v>0</v>
      </c>
      <c r="G197" s="58">
        <v>0</v>
      </c>
      <c r="H197" s="58">
        <v>0</v>
      </c>
      <c r="I197" s="96" t="e">
        <f t="shared" si="5"/>
        <v>#DIV/0!</v>
      </c>
    </row>
    <row r="198" spans="2:9" x14ac:dyDescent="0.25">
      <c r="B198" s="482">
        <v>3113</v>
      </c>
      <c r="C198" s="483"/>
      <c r="D198" s="484"/>
      <c r="E198" s="57" t="s">
        <v>77</v>
      </c>
      <c r="F198" s="58">
        <v>0</v>
      </c>
      <c r="G198" s="58">
        <v>0</v>
      </c>
      <c r="H198" s="58">
        <v>0</v>
      </c>
      <c r="I198" s="96" t="e">
        <f t="shared" ref="I198:I280" si="6">H198/G198*100</f>
        <v>#DIV/0!</v>
      </c>
    </row>
    <row r="199" spans="2:9" x14ac:dyDescent="0.25">
      <c r="B199" s="482">
        <v>3114</v>
      </c>
      <c r="C199" s="483"/>
      <c r="D199" s="484"/>
      <c r="E199" s="57" t="s">
        <v>78</v>
      </c>
      <c r="F199" s="58">
        <v>0</v>
      </c>
      <c r="G199" s="58">
        <v>0</v>
      </c>
      <c r="H199" s="58">
        <v>0</v>
      </c>
      <c r="I199" s="96" t="e">
        <f t="shared" si="6"/>
        <v>#DIV/0!</v>
      </c>
    </row>
    <row r="200" spans="2:9" x14ac:dyDescent="0.25">
      <c r="B200" s="473">
        <v>312</v>
      </c>
      <c r="C200" s="474"/>
      <c r="D200" s="475"/>
      <c r="E200" s="56" t="s">
        <v>79</v>
      </c>
      <c r="F200" s="58">
        <v>0</v>
      </c>
      <c r="G200" s="58">
        <v>0</v>
      </c>
      <c r="H200" s="58">
        <v>0</v>
      </c>
      <c r="I200" s="96" t="e">
        <f t="shared" si="6"/>
        <v>#DIV/0!</v>
      </c>
    </row>
    <row r="201" spans="2:9" x14ac:dyDescent="0.25">
      <c r="B201" s="482">
        <v>3121</v>
      </c>
      <c r="C201" s="483"/>
      <c r="D201" s="484"/>
      <c r="E201" s="57" t="s">
        <v>79</v>
      </c>
      <c r="F201" s="58">
        <v>0</v>
      </c>
      <c r="G201" s="58">
        <v>0</v>
      </c>
      <c r="H201" s="58">
        <v>0</v>
      </c>
      <c r="I201" s="96" t="e">
        <f t="shared" si="6"/>
        <v>#DIV/0!</v>
      </c>
    </row>
    <row r="202" spans="2:9" x14ac:dyDescent="0.25">
      <c r="B202" s="473">
        <v>313</v>
      </c>
      <c r="C202" s="474"/>
      <c r="D202" s="475"/>
      <c r="E202" s="56" t="s">
        <v>80</v>
      </c>
      <c r="F202" s="58">
        <v>0</v>
      </c>
      <c r="G202" s="58">
        <v>0</v>
      </c>
      <c r="H202" s="58">
        <v>0</v>
      </c>
      <c r="I202" s="96" t="e">
        <f t="shared" si="6"/>
        <v>#DIV/0!</v>
      </c>
    </row>
    <row r="203" spans="2:9" x14ac:dyDescent="0.25">
      <c r="B203" s="482">
        <v>3132</v>
      </c>
      <c r="C203" s="483"/>
      <c r="D203" s="484"/>
      <c r="E203" s="57" t="s">
        <v>81</v>
      </c>
      <c r="F203" s="58">
        <v>0</v>
      </c>
      <c r="G203" s="58">
        <v>0</v>
      </c>
      <c r="H203" s="58">
        <v>0</v>
      </c>
      <c r="I203" s="96" t="e">
        <f t="shared" si="6"/>
        <v>#DIV/0!</v>
      </c>
    </row>
    <row r="204" spans="2:9" ht="22.5" x14ac:dyDescent="0.25">
      <c r="B204" s="482">
        <v>3133</v>
      </c>
      <c r="C204" s="483"/>
      <c r="D204" s="484"/>
      <c r="E204" s="57" t="s">
        <v>82</v>
      </c>
      <c r="F204" s="58">
        <v>0</v>
      </c>
      <c r="G204" s="58">
        <v>0</v>
      </c>
      <c r="H204" s="58">
        <v>0</v>
      </c>
      <c r="I204" s="96" t="e">
        <f t="shared" si="6"/>
        <v>#DIV/0!</v>
      </c>
    </row>
    <row r="205" spans="2:9" x14ac:dyDescent="0.25">
      <c r="B205" s="476">
        <v>32</v>
      </c>
      <c r="C205" s="477"/>
      <c r="D205" s="478"/>
      <c r="E205" s="55" t="s">
        <v>13</v>
      </c>
      <c r="F205" s="73">
        <v>2500</v>
      </c>
      <c r="G205" s="73">
        <f>G206</f>
        <v>2340</v>
      </c>
      <c r="H205" s="97">
        <f>H206+H210</f>
        <v>2340</v>
      </c>
      <c r="I205" s="96">
        <f t="shared" si="6"/>
        <v>100</v>
      </c>
    </row>
    <row r="206" spans="2:9" x14ac:dyDescent="0.25">
      <c r="B206" s="473">
        <v>321</v>
      </c>
      <c r="C206" s="474"/>
      <c r="D206" s="475"/>
      <c r="E206" s="56" t="s">
        <v>28</v>
      </c>
      <c r="F206" s="73">
        <v>1500</v>
      </c>
      <c r="G206" s="73">
        <v>2340</v>
      </c>
      <c r="H206" s="97">
        <f>H207</f>
        <v>2340</v>
      </c>
      <c r="I206" s="96">
        <f t="shared" si="6"/>
        <v>100</v>
      </c>
    </row>
    <row r="207" spans="2:9" x14ac:dyDescent="0.25">
      <c r="B207" s="482">
        <v>3211</v>
      </c>
      <c r="C207" s="483"/>
      <c r="D207" s="484"/>
      <c r="E207" s="57" t="s">
        <v>29</v>
      </c>
      <c r="F207" s="58">
        <v>1500</v>
      </c>
      <c r="G207" s="58">
        <v>2340</v>
      </c>
      <c r="H207" s="95">
        <v>2340</v>
      </c>
      <c r="I207" s="96">
        <f t="shared" si="6"/>
        <v>100</v>
      </c>
    </row>
    <row r="208" spans="2:9" x14ac:dyDescent="0.25">
      <c r="B208" s="470">
        <v>3212</v>
      </c>
      <c r="C208" s="471"/>
      <c r="D208" s="472"/>
      <c r="E208" s="59" t="s">
        <v>83</v>
      </c>
      <c r="F208" s="58">
        <v>0</v>
      </c>
      <c r="G208" s="58">
        <v>0</v>
      </c>
      <c r="H208" s="95">
        <v>0</v>
      </c>
      <c r="I208" s="96" t="e">
        <f t="shared" si="6"/>
        <v>#DIV/0!</v>
      </c>
    </row>
    <row r="209" spans="2:9" x14ac:dyDescent="0.25">
      <c r="B209" s="470">
        <v>3213</v>
      </c>
      <c r="C209" s="471"/>
      <c r="D209" s="472"/>
      <c r="E209" s="59" t="s">
        <v>84</v>
      </c>
      <c r="F209" s="58">
        <v>0</v>
      </c>
      <c r="G209" s="58">
        <v>0</v>
      </c>
      <c r="H209" s="95">
        <v>0</v>
      </c>
      <c r="I209" s="96" t="e">
        <f t="shared" si="6"/>
        <v>#DIV/0!</v>
      </c>
    </row>
    <row r="210" spans="2:9" x14ac:dyDescent="0.25">
      <c r="B210" s="473">
        <v>322</v>
      </c>
      <c r="C210" s="474"/>
      <c r="D210" s="475"/>
      <c r="E210" s="56" t="s">
        <v>85</v>
      </c>
      <c r="F210" s="73">
        <v>800</v>
      </c>
      <c r="G210" s="73">
        <v>0</v>
      </c>
      <c r="H210" s="97">
        <f>H214</f>
        <v>0</v>
      </c>
      <c r="I210" s="96" t="e">
        <f t="shared" si="6"/>
        <v>#DIV/0!</v>
      </c>
    </row>
    <row r="211" spans="2:9" x14ac:dyDescent="0.25">
      <c r="B211" s="470">
        <v>3221</v>
      </c>
      <c r="C211" s="471"/>
      <c r="D211" s="472"/>
      <c r="E211" s="59" t="s">
        <v>86</v>
      </c>
      <c r="F211" s="58">
        <v>100</v>
      </c>
      <c r="G211" s="58">
        <v>0</v>
      </c>
      <c r="H211" s="95">
        <v>0</v>
      </c>
      <c r="I211" s="96" t="e">
        <f t="shared" si="6"/>
        <v>#DIV/0!</v>
      </c>
    </row>
    <row r="212" spans="2:9" x14ac:dyDescent="0.25">
      <c r="B212" s="470">
        <v>3222</v>
      </c>
      <c r="C212" s="471"/>
      <c r="D212" s="472"/>
      <c r="E212" s="59" t="s">
        <v>87</v>
      </c>
      <c r="F212" s="58">
        <v>600</v>
      </c>
      <c r="G212" s="58">
        <v>0</v>
      </c>
      <c r="H212" s="95">
        <v>0</v>
      </c>
      <c r="I212" s="96" t="e">
        <f t="shared" si="6"/>
        <v>#DIV/0!</v>
      </c>
    </row>
    <row r="213" spans="2:9" x14ac:dyDescent="0.25">
      <c r="B213" s="470">
        <v>3223</v>
      </c>
      <c r="C213" s="471"/>
      <c r="D213" s="472"/>
      <c r="E213" s="59" t="s">
        <v>88</v>
      </c>
      <c r="F213" s="58">
        <v>0</v>
      </c>
      <c r="G213" s="58">
        <v>0</v>
      </c>
      <c r="H213" s="95">
        <v>0</v>
      </c>
      <c r="I213" s="96" t="e">
        <f t="shared" si="6"/>
        <v>#DIV/0!</v>
      </c>
    </row>
    <row r="214" spans="2:9" x14ac:dyDescent="0.25">
      <c r="B214" s="470">
        <v>3224</v>
      </c>
      <c r="C214" s="471"/>
      <c r="D214" s="472"/>
      <c r="E214" s="59" t="s">
        <v>89</v>
      </c>
      <c r="F214" s="58">
        <v>0</v>
      </c>
      <c r="G214" s="58">
        <v>0</v>
      </c>
      <c r="H214" s="95">
        <v>0</v>
      </c>
      <c r="I214" s="96" t="e">
        <f t="shared" si="6"/>
        <v>#DIV/0!</v>
      </c>
    </row>
    <row r="215" spans="2:9" x14ac:dyDescent="0.25">
      <c r="B215" s="470">
        <v>3225</v>
      </c>
      <c r="C215" s="471"/>
      <c r="D215" s="472"/>
      <c r="E215" s="59" t="s">
        <v>90</v>
      </c>
      <c r="F215" s="58">
        <v>100</v>
      </c>
      <c r="G215" s="58">
        <v>0</v>
      </c>
      <c r="H215" s="95">
        <v>0</v>
      </c>
      <c r="I215" s="96" t="e">
        <f t="shared" si="6"/>
        <v>#DIV/0!</v>
      </c>
    </row>
    <row r="216" spans="2:9" x14ac:dyDescent="0.25">
      <c r="B216" s="485">
        <v>3226</v>
      </c>
      <c r="C216" s="486"/>
      <c r="D216" s="487"/>
      <c r="E216" s="59" t="s">
        <v>91</v>
      </c>
      <c r="F216" s="58">
        <v>0</v>
      </c>
      <c r="G216" s="58">
        <v>0</v>
      </c>
      <c r="H216" s="95">
        <v>0</v>
      </c>
      <c r="I216" s="96" t="e">
        <f t="shared" si="6"/>
        <v>#DIV/0!</v>
      </c>
    </row>
    <row r="217" spans="2:9" x14ac:dyDescent="0.25">
      <c r="B217" s="473">
        <v>323</v>
      </c>
      <c r="C217" s="474"/>
      <c r="D217" s="475"/>
      <c r="E217" s="56" t="s">
        <v>92</v>
      </c>
      <c r="F217" s="73">
        <v>0</v>
      </c>
      <c r="G217" s="73">
        <v>0</v>
      </c>
      <c r="H217" s="97">
        <v>0</v>
      </c>
      <c r="I217" s="96" t="e">
        <f t="shared" si="6"/>
        <v>#DIV/0!</v>
      </c>
    </row>
    <row r="218" spans="2:9" x14ac:dyDescent="0.25">
      <c r="B218" s="470">
        <v>3231</v>
      </c>
      <c r="C218" s="471"/>
      <c r="D218" s="472"/>
      <c r="E218" s="59" t="s">
        <v>93</v>
      </c>
      <c r="F218" s="58">
        <v>0</v>
      </c>
      <c r="G218" s="58">
        <v>0</v>
      </c>
      <c r="H218" s="95">
        <v>0</v>
      </c>
      <c r="I218" s="96" t="e">
        <f t="shared" si="6"/>
        <v>#DIV/0!</v>
      </c>
    </row>
    <row r="219" spans="2:9" x14ac:dyDescent="0.25">
      <c r="B219" s="470">
        <v>3232</v>
      </c>
      <c r="C219" s="471"/>
      <c r="D219" s="472"/>
      <c r="E219" s="59" t="s">
        <v>94</v>
      </c>
      <c r="F219" s="58">
        <v>0</v>
      </c>
      <c r="G219" s="58">
        <v>0</v>
      </c>
      <c r="H219" s="95">
        <v>0</v>
      </c>
      <c r="I219" s="96" t="e">
        <f t="shared" si="6"/>
        <v>#DIV/0!</v>
      </c>
    </row>
    <row r="220" spans="2:9" x14ac:dyDescent="0.25">
      <c r="B220" s="470">
        <v>3233</v>
      </c>
      <c r="C220" s="471"/>
      <c r="D220" s="472"/>
      <c r="E220" s="59" t="s">
        <v>95</v>
      </c>
      <c r="F220" s="58">
        <v>0</v>
      </c>
      <c r="G220" s="58">
        <v>0</v>
      </c>
      <c r="H220" s="95">
        <v>0</v>
      </c>
      <c r="I220" s="96" t="e">
        <f t="shared" si="6"/>
        <v>#DIV/0!</v>
      </c>
    </row>
    <row r="221" spans="2:9" x14ac:dyDescent="0.25">
      <c r="B221" s="470">
        <v>3234</v>
      </c>
      <c r="C221" s="471"/>
      <c r="D221" s="472"/>
      <c r="E221" s="60" t="s">
        <v>96</v>
      </c>
      <c r="F221" s="58">
        <v>0</v>
      </c>
      <c r="G221" s="58">
        <v>0</v>
      </c>
      <c r="H221" s="95">
        <v>0</v>
      </c>
      <c r="I221" s="96" t="e">
        <f t="shared" si="6"/>
        <v>#DIV/0!</v>
      </c>
    </row>
    <row r="222" spans="2:9" x14ac:dyDescent="0.25">
      <c r="B222" s="470">
        <v>3235</v>
      </c>
      <c r="C222" s="471"/>
      <c r="D222" s="472"/>
      <c r="E222" s="60" t="s">
        <v>97</v>
      </c>
      <c r="F222" s="58">
        <v>0</v>
      </c>
      <c r="G222" s="58">
        <v>0</v>
      </c>
      <c r="H222" s="95">
        <v>0</v>
      </c>
      <c r="I222" s="96" t="e">
        <f t="shared" si="6"/>
        <v>#DIV/0!</v>
      </c>
    </row>
    <row r="223" spans="2:9" x14ac:dyDescent="0.25">
      <c r="B223" s="470">
        <v>3236</v>
      </c>
      <c r="C223" s="471"/>
      <c r="D223" s="472"/>
      <c r="E223" s="60" t="s">
        <v>98</v>
      </c>
      <c r="F223" s="58">
        <v>0</v>
      </c>
      <c r="G223" s="58">
        <v>0</v>
      </c>
      <c r="H223" s="95">
        <v>0</v>
      </c>
      <c r="I223" s="96" t="e">
        <f t="shared" si="6"/>
        <v>#DIV/0!</v>
      </c>
    </row>
    <row r="224" spans="2:9" x14ac:dyDescent="0.25">
      <c r="B224" s="470">
        <v>3237</v>
      </c>
      <c r="C224" s="471"/>
      <c r="D224" s="472"/>
      <c r="E224" s="60" t="s">
        <v>99</v>
      </c>
      <c r="F224" s="58">
        <v>0</v>
      </c>
      <c r="G224" s="58">
        <v>0</v>
      </c>
      <c r="H224" s="95">
        <v>0</v>
      </c>
      <c r="I224" s="96" t="e">
        <f t="shared" si="6"/>
        <v>#DIV/0!</v>
      </c>
    </row>
    <row r="225" spans="2:9" x14ac:dyDescent="0.25">
      <c r="B225" s="470">
        <v>3238</v>
      </c>
      <c r="C225" s="471"/>
      <c r="D225" s="472"/>
      <c r="E225" s="60" t="s">
        <v>100</v>
      </c>
      <c r="F225" s="58">
        <v>0</v>
      </c>
      <c r="G225" s="58">
        <v>0</v>
      </c>
      <c r="H225" s="95">
        <v>0</v>
      </c>
      <c r="I225" s="96" t="e">
        <f t="shared" si="6"/>
        <v>#DIV/0!</v>
      </c>
    </row>
    <row r="226" spans="2:9" x14ac:dyDescent="0.25">
      <c r="B226" s="470">
        <v>3239</v>
      </c>
      <c r="C226" s="471"/>
      <c r="D226" s="472"/>
      <c r="E226" s="60" t="s">
        <v>101</v>
      </c>
      <c r="F226" s="58">
        <v>0</v>
      </c>
      <c r="G226" s="58">
        <v>0</v>
      </c>
      <c r="H226" s="95">
        <v>0</v>
      </c>
      <c r="I226" s="96" t="e">
        <f t="shared" si="6"/>
        <v>#DIV/0!</v>
      </c>
    </row>
    <row r="227" spans="2:9" ht="26.25" x14ac:dyDescent="0.25">
      <c r="B227" s="473">
        <v>324</v>
      </c>
      <c r="C227" s="474"/>
      <c r="D227" s="475"/>
      <c r="E227" s="56" t="s">
        <v>131</v>
      </c>
      <c r="F227" s="73">
        <v>0</v>
      </c>
      <c r="G227" s="73">
        <v>0</v>
      </c>
      <c r="H227" s="97">
        <v>0</v>
      </c>
      <c r="I227" s="96" t="e">
        <f t="shared" si="6"/>
        <v>#DIV/0!</v>
      </c>
    </row>
    <row r="228" spans="2:9" ht="23.25" x14ac:dyDescent="0.25">
      <c r="B228" s="470">
        <v>3241</v>
      </c>
      <c r="C228" s="471"/>
      <c r="D228" s="472"/>
      <c r="E228" s="60" t="s">
        <v>132</v>
      </c>
      <c r="F228" s="58">
        <v>0</v>
      </c>
      <c r="G228" s="58">
        <v>0</v>
      </c>
      <c r="H228" s="95">
        <v>0</v>
      </c>
      <c r="I228" s="96" t="e">
        <f t="shared" si="6"/>
        <v>#DIV/0!</v>
      </c>
    </row>
    <row r="229" spans="2:9" x14ac:dyDescent="0.25">
      <c r="B229" s="473">
        <v>329</v>
      </c>
      <c r="C229" s="474"/>
      <c r="D229" s="475"/>
      <c r="E229" s="56" t="s">
        <v>102</v>
      </c>
      <c r="F229" s="73">
        <v>200</v>
      </c>
      <c r="G229" s="73">
        <v>0</v>
      </c>
      <c r="H229" s="97">
        <v>0</v>
      </c>
      <c r="I229" s="96" t="e">
        <f t="shared" si="6"/>
        <v>#DIV/0!</v>
      </c>
    </row>
    <row r="230" spans="2:9" ht="23.25" x14ac:dyDescent="0.25">
      <c r="B230" s="470">
        <v>3291</v>
      </c>
      <c r="C230" s="471"/>
      <c r="D230" s="472"/>
      <c r="E230" s="60" t="s">
        <v>103</v>
      </c>
      <c r="F230" s="58">
        <v>0</v>
      </c>
      <c r="G230" s="58">
        <v>0</v>
      </c>
      <c r="H230" s="95">
        <v>0</v>
      </c>
      <c r="I230" s="96" t="e">
        <f t="shared" si="6"/>
        <v>#DIV/0!</v>
      </c>
    </row>
    <row r="231" spans="2:9" x14ac:dyDescent="0.25">
      <c r="B231" s="470">
        <v>3292</v>
      </c>
      <c r="C231" s="471"/>
      <c r="D231" s="472"/>
      <c r="E231" s="60" t="s">
        <v>104</v>
      </c>
      <c r="F231" s="58">
        <v>0</v>
      </c>
      <c r="G231" s="58">
        <v>0</v>
      </c>
      <c r="H231" s="95">
        <v>0</v>
      </c>
      <c r="I231" s="96" t="e">
        <f t="shared" si="6"/>
        <v>#DIV/0!</v>
      </c>
    </row>
    <row r="232" spans="2:9" x14ac:dyDescent="0.25">
      <c r="B232" s="470">
        <v>3293</v>
      </c>
      <c r="C232" s="471"/>
      <c r="D232" s="472"/>
      <c r="E232" s="60" t="s">
        <v>105</v>
      </c>
      <c r="F232" s="58">
        <v>0</v>
      </c>
      <c r="G232" s="58">
        <v>0</v>
      </c>
      <c r="H232" s="95">
        <v>0</v>
      </c>
      <c r="I232" s="96" t="e">
        <f t="shared" si="6"/>
        <v>#DIV/0!</v>
      </c>
    </row>
    <row r="233" spans="2:9" x14ac:dyDescent="0.25">
      <c r="B233" s="470">
        <v>3294</v>
      </c>
      <c r="C233" s="471"/>
      <c r="D233" s="472"/>
      <c r="E233" s="60" t="s">
        <v>106</v>
      </c>
      <c r="F233" s="58">
        <v>0</v>
      </c>
      <c r="G233" s="58">
        <v>0</v>
      </c>
      <c r="H233" s="95">
        <v>0</v>
      </c>
      <c r="I233" s="96" t="e">
        <f t="shared" si="6"/>
        <v>#DIV/0!</v>
      </c>
    </row>
    <row r="234" spans="2:9" x14ac:dyDescent="0.25">
      <c r="B234" s="470">
        <v>3295</v>
      </c>
      <c r="C234" s="471"/>
      <c r="D234" s="472"/>
      <c r="E234" s="60" t="s">
        <v>107</v>
      </c>
      <c r="F234" s="58">
        <v>0</v>
      </c>
      <c r="G234" s="58">
        <v>0</v>
      </c>
      <c r="H234" s="95">
        <v>0</v>
      </c>
      <c r="I234" s="96" t="e">
        <f t="shared" si="6"/>
        <v>#DIV/0!</v>
      </c>
    </row>
    <row r="235" spans="2:9" x14ac:dyDescent="0.25">
      <c r="B235" s="470">
        <v>3296</v>
      </c>
      <c r="C235" s="471"/>
      <c r="D235" s="472"/>
      <c r="E235" s="60" t="s">
        <v>108</v>
      </c>
      <c r="F235" s="58">
        <v>0</v>
      </c>
      <c r="G235" s="58">
        <v>0</v>
      </c>
      <c r="H235" s="95">
        <v>0</v>
      </c>
      <c r="I235" s="96" t="e">
        <f t="shared" si="6"/>
        <v>#DIV/0!</v>
      </c>
    </row>
    <row r="236" spans="2:9" x14ac:dyDescent="0.25">
      <c r="B236" s="470">
        <v>3299</v>
      </c>
      <c r="C236" s="471"/>
      <c r="D236" s="472"/>
      <c r="E236" s="60" t="s">
        <v>109</v>
      </c>
      <c r="F236" s="58">
        <v>200</v>
      </c>
      <c r="G236" s="58">
        <v>0</v>
      </c>
      <c r="H236" s="95">
        <v>0</v>
      </c>
      <c r="I236" s="96" t="e">
        <f t="shared" si="6"/>
        <v>#DIV/0!</v>
      </c>
    </row>
    <row r="237" spans="2:9" x14ac:dyDescent="0.25">
      <c r="B237" s="476">
        <v>34</v>
      </c>
      <c r="C237" s="477"/>
      <c r="D237" s="478"/>
      <c r="E237" s="55" t="s">
        <v>110</v>
      </c>
      <c r="F237" s="73">
        <v>0</v>
      </c>
      <c r="G237" s="73">
        <v>0</v>
      </c>
      <c r="H237" s="95">
        <v>0</v>
      </c>
      <c r="I237" s="96" t="e">
        <f t="shared" si="6"/>
        <v>#DIV/0!</v>
      </c>
    </row>
    <row r="238" spans="2:9" x14ac:dyDescent="0.25">
      <c r="B238" s="473">
        <v>343</v>
      </c>
      <c r="C238" s="474"/>
      <c r="D238" s="475"/>
      <c r="E238" s="56" t="s">
        <v>111</v>
      </c>
      <c r="F238" s="73">
        <v>0</v>
      </c>
      <c r="G238" s="73">
        <v>0</v>
      </c>
      <c r="H238" s="95">
        <v>0</v>
      </c>
      <c r="I238" s="96" t="e">
        <f t="shared" si="6"/>
        <v>#DIV/0!</v>
      </c>
    </row>
    <row r="239" spans="2:9" x14ac:dyDescent="0.25">
      <c r="B239" s="470">
        <v>3431</v>
      </c>
      <c r="C239" s="471"/>
      <c r="D239" s="472"/>
      <c r="E239" s="61" t="s">
        <v>112</v>
      </c>
      <c r="F239" s="58">
        <v>0</v>
      </c>
      <c r="G239" s="58">
        <v>0</v>
      </c>
      <c r="H239" s="95">
        <v>0</v>
      </c>
      <c r="I239" s="96" t="e">
        <f t="shared" si="6"/>
        <v>#DIV/0!</v>
      </c>
    </row>
    <row r="240" spans="2:9" x14ac:dyDescent="0.25">
      <c r="B240" s="470">
        <v>3433</v>
      </c>
      <c r="C240" s="471"/>
      <c r="D240" s="472"/>
      <c r="E240" s="60" t="s">
        <v>113</v>
      </c>
      <c r="F240" s="58">
        <v>0</v>
      </c>
      <c r="G240" s="58">
        <v>0</v>
      </c>
      <c r="H240" s="95">
        <v>0</v>
      </c>
      <c r="I240" s="96" t="e">
        <f t="shared" si="6"/>
        <v>#DIV/0!</v>
      </c>
    </row>
    <row r="241" spans="2:9" ht="26.25" x14ac:dyDescent="0.25">
      <c r="B241" s="476">
        <v>4</v>
      </c>
      <c r="C241" s="477"/>
      <c r="D241" s="478"/>
      <c r="E241" s="55" t="s">
        <v>6</v>
      </c>
      <c r="F241" s="73">
        <v>1000</v>
      </c>
      <c r="G241" s="73">
        <v>3862.1</v>
      </c>
      <c r="H241" s="97">
        <v>200</v>
      </c>
      <c r="I241" s="96">
        <f t="shared" si="6"/>
        <v>5.1785298153854127</v>
      </c>
    </row>
    <row r="242" spans="2:9" ht="26.25" x14ac:dyDescent="0.25">
      <c r="B242" s="476">
        <v>42</v>
      </c>
      <c r="C242" s="477"/>
      <c r="D242" s="478"/>
      <c r="E242" s="55" t="s">
        <v>116</v>
      </c>
      <c r="F242" s="73">
        <v>1000</v>
      </c>
      <c r="G242" s="73">
        <v>3862.1</v>
      </c>
      <c r="H242" s="97">
        <v>200</v>
      </c>
      <c r="I242" s="96">
        <f t="shared" si="6"/>
        <v>5.1785298153854127</v>
      </c>
    </row>
    <row r="243" spans="2:9" x14ac:dyDescent="0.25">
      <c r="B243" s="473">
        <v>421</v>
      </c>
      <c r="C243" s="474"/>
      <c r="D243" s="475"/>
      <c r="E243" s="56" t="s">
        <v>117</v>
      </c>
      <c r="F243" s="73">
        <v>0</v>
      </c>
      <c r="G243" s="73">
        <v>0</v>
      </c>
      <c r="H243" s="97">
        <v>0</v>
      </c>
      <c r="I243" s="96" t="e">
        <f t="shared" si="6"/>
        <v>#DIV/0!</v>
      </c>
    </row>
    <row r="244" spans="2:9" x14ac:dyDescent="0.25">
      <c r="B244" s="470">
        <v>4212</v>
      </c>
      <c r="C244" s="471"/>
      <c r="D244" s="472"/>
      <c r="E244" s="63" t="s">
        <v>118</v>
      </c>
      <c r="F244" s="58">
        <v>0</v>
      </c>
      <c r="G244" s="58">
        <v>0</v>
      </c>
      <c r="H244" s="95">
        <v>0</v>
      </c>
      <c r="I244" s="96" t="e">
        <f t="shared" si="6"/>
        <v>#DIV/0!</v>
      </c>
    </row>
    <row r="245" spans="2:9" x14ac:dyDescent="0.25">
      <c r="B245" s="473">
        <v>422</v>
      </c>
      <c r="C245" s="474"/>
      <c r="D245" s="475"/>
      <c r="E245" s="56" t="s">
        <v>119</v>
      </c>
      <c r="F245" s="73">
        <v>1000</v>
      </c>
      <c r="G245" s="73">
        <v>2862.1</v>
      </c>
      <c r="H245" s="97">
        <v>200</v>
      </c>
      <c r="I245" s="96">
        <f t="shared" si="6"/>
        <v>6.9878760350791378</v>
      </c>
    </row>
    <row r="246" spans="2:9" x14ac:dyDescent="0.25">
      <c r="B246" s="470">
        <v>4221</v>
      </c>
      <c r="C246" s="471"/>
      <c r="D246" s="472"/>
      <c r="E246" s="63" t="s">
        <v>120</v>
      </c>
      <c r="F246" s="58">
        <v>0</v>
      </c>
      <c r="G246" s="58">
        <v>0</v>
      </c>
      <c r="H246" s="95">
        <v>0</v>
      </c>
      <c r="I246" s="96" t="e">
        <f t="shared" si="6"/>
        <v>#DIV/0!</v>
      </c>
    </row>
    <row r="247" spans="2:9" x14ac:dyDescent="0.25">
      <c r="B247" s="470">
        <v>4222</v>
      </c>
      <c r="C247" s="471"/>
      <c r="D247" s="472"/>
      <c r="E247" s="63" t="s">
        <v>603</v>
      </c>
      <c r="F247" s="58">
        <v>0</v>
      </c>
      <c r="G247" s="58">
        <v>0</v>
      </c>
      <c r="H247" s="95">
        <v>0</v>
      </c>
      <c r="I247" s="96" t="e">
        <f t="shared" si="6"/>
        <v>#DIV/0!</v>
      </c>
    </row>
    <row r="248" spans="2:9" x14ac:dyDescent="0.25">
      <c r="B248" s="470">
        <v>4226</v>
      </c>
      <c r="C248" s="471"/>
      <c r="D248" s="472"/>
      <c r="E248" s="63" t="s">
        <v>121</v>
      </c>
      <c r="F248" s="58">
        <v>0</v>
      </c>
      <c r="G248" s="58">
        <v>0</v>
      </c>
      <c r="H248" s="95">
        <v>0</v>
      </c>
      <c r="I248" s="96" t="e">
        <f t="shared" si="6"/>
        <v>#DIV/0!</v>
      </c>
    </row>
    <row r="249" spans="2:9" x14ac:dyDescent="0.25">
      <c r="B249" s="470">
        <v>4227</v>
      </c>
      <c r="C249" s="471"/>
      <c r="D249" s="472"/>
      <c r="E249" s="60" t="s">
        <v>122</v>
      </c>
      <c r="F249" s="58">
        <v>1000</v>
      </c>
      <c r="G249" s="58">
        <v>3862.1</v>
      </c>
      <c r="H249" s="95">
        <v>200</v>
      </c>
      <c r="I249" s="96">
        <f t="shared" si="6"/>
        <v>5.1785298153854127</v>
      </c>
    </row>
    <row r="250" spans="2:9" ht="26.25" x14ac:dyDescent="0.25">
      <c r="B250" s="473">
        <v>424</v>
      </c>
      <c r="C250" s="474"/>
      <c r="D250" s="475"/>
      <c r="E250" s="56" t="s">
        <v>123</v>
      </c>
      <c r="F250" s="73">
        <v>0</v>
      </c>
      <c r="G250" s="73">
        <v>0</v>
      </c>
      <c r="H250" s="97">
        <v>0</v>
      </c>
      <c r="I250" s="96" t="e">
        <f t="shared" si="6"/>
        <v>#DIV/0!</v>
      </c>
    </row>
    <row r="251" spans="2:9" x14ac:dyDescent="0.25">
      <c r="B251" s="470">
        <v>4241</v>
      </c>
      <c r="C251" s="471"/>
      <c r="D251" s="472"/>
      <c r="E251" s="60" t="s">
        <v>124</v>
      </c>
      <c r="F251" s="58">
        <v>0</v>
      </c>
      <c r="G251" s="58">
        <v>0</v>
      </c>
      <c r="H251" s="95">
        <v>0</v>
      </c>
      <c r="I251" s="96" t="e">
        <f t="shared" si="6"/>
        <v>#DIV/0!</v>
      </c>
    </row>
    <row r="252" spans="2:9" x14ac:dyDescent="0.25">
      <c r="B252" s="587">
        <v>922</v>
      </c>
      <c r="C252" s="588"/>
      <c r="D252" s="589"/>
      <c r="E252" s="570" t="s">
        <v>614</v>
      </c>
      <c r="F252" s="571">
        <f>F253</f>
        <v>0</v>
      </c>
      <c r="G252" s="571">
        <f>G253</f>
        <v>500</v>
      </c>
      <c r="H252" s="571">
        <f>H253+H257</f>
        <v>373.88</v>
      </c>
      <c r="I252" s="572">
        <f t="shared" si="6"/>
        <v>74.775999999999996</v>
      </c>
    </row>
    <row r="253" spans="2:9" x14ac:dyDescent="0.25">
      <c r="B253" s="573">
        <v>3</v>
      </c>
      <c r="C253" s="574"/>
      <c r="D253" s="575"/>
      <c r="E253" s="570" t="s">
        <v>4</v>
      </c>
      <c r="F253" s="571">
        <f>F254</f>
        <v>0</v>
      </c>
      <c r="G253" s="571">
        <f>G254</f>
        <v>500</v>
      </c>
      <c r="H253" s="571">
        <f>H254</f>
        <v>368.88</v>
      </c>
      <c r="I253" s="572">
        <f t="shared" si="6"/>
        <v>73.775999999999996</v>
      </c>
    </row>
    <row r="254" spans="2:9" x14ac:dyDescent="0.25">
      <c r="B254" s="573">
        <v>32</v>
      </c>
      <c r="C254" s="574"/>
      <c r="D254" s="575"/>
      <c r="E254" s="570" t="s">
        <v>13</v>
      </c>
      <c r="F254" s="571">
        <f>F255</f>
        <v>0</v>
      </c>
      <c r="G254" s="571">
        <f>G255</f>
        <v>500</v>
      </c>
      <c r="H254" s="571">
        <f>H255</f>
        <v>368.88</v>
      </c>
      <c r="I254" s="572">
        <f t="shared" si="6"/>
        <v>73.775999999999996</v>
      </c>
    </row>
    <row r="255" spans="2:9" x14ac:dyDescent="0.25">
      <c r="B255" s="576">
        <v>322</v>
      </c>
      <c r="C255" s="577"/>
      <c r="D255" s="578"/>
      <c r="E255" s="579" t="s">
        <v>85</v>
      </c>
      <c r="F255" s="571">
        <v>0</v>
      </c>
      <c r="G255" s="571">
        <v>500</v>
      </c>
      <c r="H255" s="580">
        <v>368.88</v>
      </c>
      <c r="I255" s="572">
        <f t="shared" si="6"/>
        <v>73.775999999999996</v>
      </c>
    </row>
    <row r="256" spans="2:9" x14ac:dyDescent="0.25">
      <c r="B256" s="581">
        <v>3224</v>
      </c>
      <c r="C256" s="582"/>
      <c r="D256" s="583"/>
      <c r="E256" s="584" t="s">
        <v>89</v>
      </c>
      <c r="F256" s="585">
        <v>0</v>
      </c>
      <c r="G256" s="585">
        <v>500</v>
      </c>
      <c r="H256" s="586">
        <v>368.88</v>
      </c>
      <c r="I256" s="572">
        <f t="shared" si="6"/>
        <v>73.775999999999996</v>
      </c>
    </row>
    <row r="257" spans="1:9" ht="26.25" x14ac:dyDescent="0.25">
      <c r="B257" s="573">
        <v>4</v>
      </c>
      <c r="C257" s="574"/>
      <c r="D257" s="575"/>
      <c r="E257" s="570" t="s">
        <v>6</v>
      </c>
      <c r="F257" s="571">
        <v>0</v>
      </c>
      <c r="G257" s="571">
        <v>0</v>
      </c>
      <c r="H257" s="580">
        <v>5</v>
      </c>
      <c r="I257" s="572" t="e">
        <f t="shared" si="6"/>
        <v>#DIV/0!</v>
      </c>
    </row>
    <row r="258" spans="1:9" ht="26.25" x14ac:dyDescent="0.25">
      <c r="B258" s="573">
        <v>42</v>
      </c>
      <c r="C258" s="574"/>
      <c r="D258" s="575"/>
      <c r="E258" s="570" t="s">
        <v>116</v>
      </c>
      <c r="F258" s="571">
        <v>0</v>
      </c>
      <c r="G258" s="571">
        <v>0</v>
      </c>
      <c r="H258" s="580">
        <v>5</v>
      </c>
      <c r="I258" s="572" t="e">
        <f t="shared" si="6"/>
        <v>#DIV/0!</v>
      </c>
    </row>
    <row r="259" spans="1:9" x14ac:dyDescent="0.25">
      <c r="B259" s="576">
        <v>422</v>
      </c>
      <c r="C259" s="577"/>
      <c r="D259" s="578"/>
      <c r="E259" s="579" t="s">
        <v>119</v>
      </c>
      <c r="F259" s="571">
        <v>0</v>
      </c>
      <c r="G259" s="571">
        <v>0</v>
      </c>
      <c r="H259" s="580">
        <v>5</v>
      </c>
      <c r="I259" s="572" t="e">
        <f t="shared" si="6"/>
        <v>#DIV/0!</v>
      </c>
    </row>
    <row r="260" spans="1:9" x14ac:dyDescent="0.25">
      <c r="B260" s="581">
        <v>4222</v>
      </c>
      <c r="C260" s="582"/>
      <c r="D260" s="583"/>
      <c r="E260" s="607" t="s">
        <v>603</v>
      </c>
      <c r="F260" s="585">
        <v>0</v>
      </c>
      <c r="G260" s="585">
        <v>0</v>
      </c>
      <c r="H260" s="586">
        <v>5</v>
      </c>
      <c r="I260" s="572" t="e">
        <f t="shared" si="6"/>
        <v>#DIV/0!</v>
      </c>
    </row>
    <row r="261" spans="1:9" x14ac:dyDescent="0.25">
      <c r="B261" s="496"/>
      <c r="C261" s="497"/>
      <c r="D261" s="498"/>
      <c r="E261" s="54" t="s">
        <v>133</v>
      </c>
      <c r="F261" s="73">
        <v>40000</v>
      </c>
      <c r="G261" s="73">
        <f>G262+G270</f>
        <v>39999.999999999993</v>
      </c>
      <c r="H261" s="97">
        <v>18698.5</v>
      </c>
      <c r="I261" s="96">
        <f t="shared" si="6"/>
        <v>46.746250000000003</v>
      </c>
    </row>
    <row r="262" spans="1:9" s="40" customFormat="1" x14ac:dyDescent="0.25">
      <c r="B262" s="609"/>
      <c r="C262" s="610"/>
      <c r="D262" s="611"/>
      <c r="E262" s="54" t="s">
        <v>622</v>
      </c>
      <c r="F262" s="613">
        <f>F263</f>
        <v>0</v>
      </c>
      <c r="G262" s="613">
        <f t="shared" ref="G262:H262" si="7">G263</f>
        <v>87.81</v>
      </c>
      <c r="H262" s="613">
        <f t="shared" si="7"/>
        <v>87.81</v>
      </c>
      <c r="I262" s="96">
        <f t="shared" si="6"/>
        <v>100</v>
      </c>
    </row>
    <row r="263" spans="1:9" x14ac:dyDescent="0.25">
      <c r="B263" s="476">
        <v>3</v>
      </c>
      <c r="C263" s="477"/>
      <c r="D263" s="478"/>
      <c r="E263" s="55" t="s">
        <v>4</v>
      </c>
      <c r="F263" s="73">
        <f>F264+F267</f>
        <v>0</v>
      </c>
      <c r="G263" s="73">
        <f t="shared" ref="G263" si="8">G264+G267</f>
        <v>87.81</v>
      </c>
      <c r="H263" s="73">
        <f>H264+H267</f>
        <v>87.81</v>
      </c>
      <c r="I263" s="96">
        <v>43.147275000000008</v>
      </c>
    </row>
    <row r="264" spans="1:9" x14ac:dyDescent="0.25">
      <c r="B264" s="476">
        <v>32</v>
      </c>
      <c r="C264" s="477"/>
      <c r="D264" s="478"/>
      <c r="E264" s="55" t="s">
        <v>13</v>
      </c>
      <c r="F264" s="73">
        <f>F265</f>
        <v>0</v>
      </c>
      <c r="G264" s="73">
        <f t="shared" ref="G264:H264" si="9">G265</f>
        <v>6.62</v>
      </c>
      <c r="H264" s="73">
        <f t="shared" si="9"/>
        <v>6.62</v>
      </c>
      <c r="I264" s="96">
        <v>42.645081809081262</v>
      </c>
    </row>
    <row r="265" spans="1:9" x14ac:dyDescent="0.25">
      <c r="B265" s="473">
        <v>329</v>
      </c>
      <c r="C265" s="474"/>
      <c r="D265" s="475"/>
      <c r="E265" s="56" t="s">
        <v>102</v>
      </c>
      <c r="F265" s="58">
        <f>F266</f>
        <v>0</v>
      </c>
      <c r="G265" s="58">
        <f>G266</f>
        <v>6.62</v>
      </c>
      <c r="H265" s="58">
        <f>H266</f>
        <v>6.62</v>
      </c>
      <c r="I265" s="96">
        <v>120.13478260869555</v>
      </c>
    </row>
    <row r="266" spans="1:9" x14ac:dyDescent="0.25">
      <c r="B266" s="470">
        <v>3294</v>
      </c>
      <c r="C266" s="471"/>
      <c r="D266" s="472"/>
      <c r="E266" s="60" t="s">
        <v>106</v>
      </c>
      <c r="F266" s="58">
        <v>0</v>
      </c>
      <c r="G266" s="58">
        <v>6.62</v>
      </c>
      <c r="H266" s="95">
        <v>6.62</v>
      </c>
      <c r="I266" s="96">
        <v>100</v>
      </c>
    </row>
    <row r="267" spans="1:9" x14ac:dyDescent="0.25">
      <c r="B267" s="476">
        <v>34</v>
      </c>
      <c r="C267" s="477"/>
      <c r="D267" s="478"/>
      <c r="E267" s="55" t="s">
        <v>110</v>
      </c>
      <c r="F267" s="73">
        <f>F268</f>
        <v>0</v>
      </c>
      <c r="G267" s="73">
        <f t="shared" ref="G267:H268" si="10">G268</f>
        <v>81.19</v>
      </c>
      <c r="H267" s="73">
        <f t="shared" si="10"/>
        <v>81.19</v>
      </c>
      <c r="I267" s="96">
        <v>82.597999999999999</v>
      </c>
    </row>
    <row r="268" spans="1:9" x14ac:dyDescent="0.25">
      <c r="B268" s="473">
        <v>343</v>
      </c>
      <c r="C268" s="474"/>
      <c r="D268" s="475"/>
      <c r="E268" s="56" t="s">
        <v>111</v>
      </c>
      <c r="F268" s="612">
        <f>F269</f>
        <v>0</v>
      </c>
      <c r="G268" s="612">
        <f t="shared" si="10"/>
        <v>81.19</v>
      </c>
      <c r="H268" s="612">
        <f t="shared" si="10"/>
        <v>81.19</v>
      </c>
      <c r="I268" s="96">
        <v>82.597999999999999</v>
      </c>
    </row>
    <row r="269" spans="1:9" x14ac:dyDescent="0.25">
      <c r="B269" s="470">
        <v>3431</v>
      </c>
      <c r="C269" s="471"/>
      <c r="D269" s="472"/>
      <c r="E269" s="61" t="s">
        <v>112</v>
      </c>
      <c r="F269" s="58">
        <v>0</v>
      </c>
      <c r="G269" s="612">
        <v>81.19</v>
      </c>
      <c r="H269" s="95">
        <v>81.19</v>
      </c>
      <c r="I269" s="96">
        <v>82.597999999999999</v>
      </c>
    </row>
    <row r="270" spans="1:9" x14ac:dyDescent="0.25">
      <c r="A270" s="40"/>
      <c r="B270" s="587">
        <v>922</v>
      </c>
      <c r="C270" s="588"/>
      <c r="D270" s="589"/>
      <c r="E270" s="570" t="s">
        <v>621</v>
      </c>
      <c r="F270" s="571">
        <v>40000</v>
      </c>
      <c r="G270" s="571">
        <f>G271</f>
        <v>39912.189999999995</v>
      </c>
      <c r="H270" s="580">
        <v>18610.689999999999</v>
      </c>
      <c r="I270" s="572">
        <f t="shared" ref="I270" si="11">H270/G270*100</f>
        <v>46.629087504343914</v>
      </c>
    </row>
    <row r="271" spans="1:9" x14ac:dyDescent="0.25">
      <c r="B271" s="573">
        <v>3</v>
      </c>
      <c r="C271" s="574"/>
      <c r="D271" s="575"/>
      <c r="E271" s="570" t="s">
        <v>4</v>
      </c>
      <c r="F271" s="571">
        <v>28000</v>
      </c>
      <c r="G271" s="571">
        <f>G282</f>
        <v>39912.189999999995</v>
      </c>
      <c r="H271" s="580">
        <f>H272+H282+H315+H319</f>
        <v>17171.099999999999</v>
      </c>
      <c r="I271" s="572">
        <f t="shared" si="6"/>
        <v>43.02219447241557</v>
      </c>
    </row>
    <row r="272" spans="1:9" x14ac:dyDescent="0.25">
      <c r="B272" s="573">
        <v>31</v>
      </c>
      <c r="C272" s="574"/>
      <c r="D272" s="575"/>
      <c r="E272" s="570" t="s">
        <v>5</v>
      </c>
      <c r="F272" s="571">
        <v>100</v>
      </c>
      <c r="G272" s="571">
        <v>0</v>
      </c>
      <c r="H272" s="571">
        <v>0</v>
      </c>
      <c r="I272" s="572" t="e">
        <f t="shared" si="6"/>
        <v>#DIV/0!</v>
      </c>
    </row>
    <row r="273" spans="2:9" x14ac:dyDescent="0.25">
      <c r="B273" s="576">
        <v>311</v>
      </c>
      <c r="C273" s="577"/>
      <c r="D273" s="578"/>
      <c r="E273" s="579" t="s">
        <v>26</v>
      </c>
      <c r="F273" s="571">
        <v>0</v>
      </c>
      <c r="G273" s="571">
        <v>0</v>
      </c>
      <c r="H273" s="571">
        <v>0</v>
      </c>
      <c r="I273" s="572" t="e">
        <f t="shared" si="6"/>
        <v>#DIV/0!</v>
      </c>
    </row>
    <row r="274" spans="2:9" x14ac:dyDescent="0.25">
      <c r="B274" s="581">
        <v>3111</v>
      </c>
      <c r="C274" s="582"/>
      <c r="D274" s="583"/>
      <c r="E274" s="584" t="s">
        <v>76</v>
      </c>
      <c r="F274" s="585">
        <v>0</v>
      </c>
      <c r="G274" s="585">
        <v>0</v>
      </c>
      <c r="H274" s="585">
        <v>0</v>
      </c>
      <c r="I274" s="572" t="e">
        <f t="shared" si="6"/>
        <v>#DIV/0!</v>
      </c>
    </row>
    <row r="275" spans="2:9" x14ac:dyDescent="0.25">
      <c r="B275" s="581">
        <v>3113</v>
      </c>
      <c r="C275" s="582"/>
      <c r="D275" s="583"/>
      <c r="E275" s="584" t="s">
        <v>77</v>
      </c>
      <c r="F275" s="585">
        <v>0</v>
      </c>
      <c r="G275" s="585">
        <v>0</v>
      </c>
      <c r="H275" s="585">
        <v>0</v>
      </c>
      <c r="I275" s="572" t="e">
        <f t="shared" si="6"/>
        <v>#DIV/0!</v>
      </c>
    </row>
    <row r="276" spans="2:9" x14ac:dyDescent="0.25">
      <c r="B276" s="581">
        <v>3114</v>
      </c>
      <c r="C276" s="582"/>
      <c r="D276" s="583"/>
      <c r="E276" s="584" t="s">
        <v>78</v>
      </c>
      <c r="F276" s="585">
        <v>0</v>
      </c>
      <c r="G276" s="585">
        <v>0</v>
      </c>
      <c r="H276" s="585">
        <v>0</v>
      </c>
      <c r="I276" s="572" t="e">
        <f t="shared" si="6"/>
        <v>#DIV/0!</v>
      </c>
    </row>
    <row r="277" spans="2:9" x14ac:dyDescent="0.25">
      <c r="B277" s="576">
        <v>312</v>
      </c>
      <c r="C277" s="577"/>
      <c r="D277" s="578"/>
      <c r="E277" s="579" t="s">
        <v>79</v>
      </c>
      <c r="F277" s="571">
        <v>100</v>
      </c>
      <c r="G277" s="571">
        <v>0</v>
      </c>
      <c r="H277" s="571">
        <v>0</v>
      </c>
      <c r="I277" s="572" t="e">
        <f t="shared" si="6"/>
        <v>#DIV/0!</v>
      </c>
    </row>
    <row r="278" spans="2:9" x14ac:dyDescent="0.25">
      <c r="B278" s="581">
        <v>3121</v>
      </c>
      <c r="C278" s="582"/>
      <c r="D278" s="583"/>
      <c r="E278" s="584" t="s">
        <v>79</v>
      </c>
      <c r="F278" s="585">
        <v>100</v>
      </c>
      <c r="G278" s="585">
        <v>0</v>
      </c>
      <c r="H278" s="585">
        <v>0</v>
      </c>
      <c r="I278" s="572" t="e">
        <f t="shared" si="6"/>
        <v>#DIV/0!</v>
      </c>
    </row>
    <row r="279" spans="2:9" x14ac:dyDescent="0.25">
      <c r="B279" s="576">
        <v>313</v>
      </c>
      <c r="C279" s="577"/>
      <c r="D279" s="578"/>
      <c r="E279" s="579" t="s">
        <v>80</v>
      </c>
      <c r="F279" s="571">
        <v>0</v>
      </c>
      <c r="G279" s="571">
        <v>0</v>
      </c>
      <c r="H279" s="571">
        <v>0</v>
      </c>
      <c r="I279" s="572" t="e">
        <f t="shared" si="6"/>
        <v>#DIV/0!</v>
      </c>
    </row>
    <row r="280" spans="2:9" x14ac:dyDescent="0.25">
      <c r="B280" s="581">
        <v>3132</v>
      </c>
      <c r="C280" s="582"/>
      <c r="D280" s="583"/>
      <c r="E280" s="584" t="s">
        <v>81</v>
      </c>
      <c r="F280" s="585">
        <v>0</v>
      </c>
      <c r="G280" s="585">
        <v>0</v>
      </c>
      <c r="H280" s="585">
        <v>0</v>
      </c>
      <c r="I280" s="572" t="e">
        <f t="shared" si="6"/>
        <v>#DIV/0!</v>
      </c>
    </row>
    <row r="281" spans="2:9" ht="22.5" x14ac:dyDescent="0.25">
      <c r="B281" s="581">
        <v>3133</v>
      </c>
      <c r="C281" s="582"/>
      <c r="D281" s="583"/>
      <c r="E281" s="584" t="s">
        <v>82</v>
      </c>
      <c r="F281" s="585">
        <v>0</v>
      </c>
      <c r="G281" s="585">
        <v>0</v>
      </c>
      <c r="H281" s="585">
        <v>0</v>
      </c>
      <c r="I281" s="572" t="e">
        <f t="shared" ref="I281:I344" si="12">H281/G281*100</f>
        <v>#DIV/0!</v>
      </c>
    </row>
    <row r="282" spans="2:9" x14ac:dyDescent="0.25">
      <c r="B282" s="573">
        <v>32</v>
      </c>
      <c r="C282" s="574"/>
      <c r="D282" s="575"/>
      <c r="E282" s="570" t="s">
        <v>13</v>
      </c>
      <c r="F282" s="571">
        <v>27700</v>
      </c>
      <c r="G282" s="571">
        <f>G283+G288+G295+G305+G307</f>
        <v>39912.189999999995</v>
      </c>
      <c r="H282" s="580">
        <f>H283+H288+H295+H305+H307</f>
        <v>16837.36</v>
      </c>
      <c r="I282" s="572">
        <f t="shared" si="12"/>
        <v>42.186008835897013</v>
      </c>
    </row>
    <row r="283" spans="2:9" x14ac:dyDescent="0.25">
      <c r="B283" s="576">
        <v>321</v>
      </c>
      <c r="C283" s="577"/>
      <c r="D283" s="578"/>
      <c r="E283" s="579" t="s">
        <v>28</v>
      </c>
      <c r="F283" s="571">
        <v>1136.73</v>
      </c>
      <c r="G283" s="571">
        <v>16636.73</v>
      </c>
      <c r="H283" s="580">
        <f>H284+H285+H286+H287</f>
        <v>10647.740000000002</v>
      </c>
      <c r="I283" s="572">
        <f t="shared" si="12"/>
        <v>64.001399313446825</v>
      </c>
    </row>
    <row r="284" spans="2:9" x14ac:dyDescent="0.25">
      <c r="B284" s="581">
        <v>3211</v>
      </c>
      <c r="C284" s="582"/>
      <c r="D284" s="583"/>
      <c r="E284" s="584" t="s">
        <v>29</v>
      </c>
      <c r="F284" s="585">
        <v>1036.73</v>
      </c>
      <c r="G284" s="585">
        <v>1036.73</v>
      </c>
      <c r="H284" s="586">
        <v>4.5999999999999996</v>
      </c>
      <c r="I284" s="572">
        <f t="shared" si="12"/>
        <v>0.4437027962921879</v>
      </c>
    </row>
    <row r="285" spans="2:9" x14ac:dyDescent="0.25">
      <c r="B285" s="581">
        <v>3212</v>
      </c>
      <c r="C285" s="582"/>
      <c r="D285" s="583"/>
      <c r="E285" s="584" t="s">
        <v>83</v>
      </c>
      <c r="F285" s="585">
        <v>0</v>
      </c>
      <c r="G285" s="585">
        <v>15000</v>
      </c>
      <c r="H285" s="586">
        <v>10562.44</v>
      </c>
      <c r="I285" s="572">
        <f t="shared" si="12"/>
        <v>70.416266666666672</v>
      </c>
    </row>
    <row r="286" spans="2:9" x14ac:dyDescent="0.25">
      <c r="B286" s="581">
        <v>3213</v>
      </c>
      <c r="C286" s="582"/>
      <c r="D286" s="583"/>
      <c r="E286" s="584" t="s">
        <v>84</v>
      </c>
      <c r="F286" s="585">
        <v>100</v>
      </c>
      <c r="G286" s="585">
        <v>600</v>
      </c>
      <c r="H286" s="586">
        <v>80</v>
      </c>
      <c r="I286" s="572">
        <f t="shared" si="12"/>
        <v>13.333333333333334</v>
      </c>
    </row>
    <row r="287" spans="2:9" x14ac:dyDescent="0.25">
      <c r="B287" s="581">
        <v>3214</v>
      </c>
      <c r="C287" s="582"/>
      <c r="D287" s="583"/>
      <c r="E287" s="614" t="s">
        <v>223</v>
      </c>
      <c r="F287" s="585">
        <v>0</v>
      </c>
      <c r="G287" s="585">
        <v>0</v>
      </c>
      <c r="H287" s="586">
        <v>0.7</v>
      </c>
      <c r="I287" s="572" t="e">
        <f t="shared" si="12"/>
        <v>#DIV/0!</v>
      </c>
    </row>
    <row r="288" spans="2:9" x14ac:dyDescent="0.25">
      <c r="B288" s="576">
        <v>322</v>
      </c>
      <c r="C288" s="577"/>
      <c r="D288" s="578"/>
      <c r="E288" s="579" t="s">
        <v>85</v>
      </c>
      <c r="F288" s="571">
        <v>4000</v>
      </c>
      <c r="G288" s="585">
        <v>4000</v>
      </c>
      <c r="H288" s="580">
        <f>H289+H290+H291+H292+H293+H294</f>
        <v>4008.6000000000004</v>
      </c>
      <c r="I288" s="572">
        <f t="shared" si="12"/>
        <v>100.215</v>
      </c>
    </row>
    <row r="289" spans="2:9" x14ac:dyDescent="0.25">
      <c r="B289" s="581">
        <v>3221</v>
      </c>
      <c r="C289" s="582"/>
      <c r="D289" s="583"/>
      <c r="E289" s="584" t="s">
        <v>86</v>
      </c>
      <c r="F289" s="585">
        <v>1000</v>
      </c>
      <c r="G289" s="571">
        <v>1000</v>
      </c>
      <c r="H289" s="586">
        <f>87.5+30.79+18.59+692.22+73.85</f>
        <v>902.95</v>
      </c>
      <c r="I289" s="572">
        <f t="shared" si="12"/>
        <v>90.295000000000002</v>
      </c>
    </row>
    <row r="290" spans="2:9" x14ac:dyDescent="0.25">
      <c r="B290" s="581">
        <v>3222</v>
      </c>
      <c r="C290" s="582"/>
      <c r="D290" s="583"/>
      <c r="E290" s="584" t="s">
        <v>87</v>
      </c>
      <c r="F290" s="585">
        <v>2000</v>
      </c>
      <c r="G290" s="585">
        <v>2000</v>
      </c>
      <c r="H290" s="586">
        <f>1007.84+395.38+266.84+214.5+36.08</f>
        <v>1920.6399999999999</v>
      </c>
      <c r="I290" s="572">
        <f t="shared" si="12"/>
        <v>96.031999999999996</v>
      </c>
    </row>
    <row r="291" spans="2:9" x14ac:dyDescent="0.25">
      <c r="B291" s="581">
        <v>3223</v>
      </c>
      <c r="C291" s="582"/>
      <c r="D291" s="583"/>
      <c r="E291" s="584" t="s">
        <v>88</v>
      </c>
      <c r="F291" s="585">
        <v>0</v>
      </c>
      <c r="G291" s="585">
        <v>0</v>
      </c>
      <c r="H291" s="586">
        <v>1012.13</v>
      </c>
      <c r="I291" s="572" t="e">
        <f t="shared" si="12"/>
        <v>#DIV/0!</v>
      </c>
    </row>
    <row r="292" spans="2:9" x14ac:dyDescent="0.25">
      <c r="B292" s="581">
        <v>3224</v>
      </c>
      <c r="C292" s="582"/>
      <c r="D292" s="583"/>
      <c r="E292" s="584" t="s">
        <v>89</v>
      </c>
      <c r="F292" s="585">
        <v>0</v>
      </c>
      <c r="G292" s="585">
        <v>0</v>
      </c>
      <c r="H292" s="586">
        <v>0</v>
      </c>
      <c r="I292" s="572" t="e">
        <f t="shared" si="12"/>
        <v>#DIV/0!</v>
      </c>
    </row>
    <row r="293" spans="2:9" x14ac:dyDescent="0.25">
      <c r="B293" s="581">
        <v>3225</v>
      </c>
      <c r="C293" s="582"/>
      <c r="D293" s="583"/>
      <c r="E293" s="584" t="s">
        <v>90</v>
      </c>
      <c r="F293" s="585">
        <v>1000</v>
      </c>
      <c r="G293" s="585">
        <v>1000</v>
      </c>
      <c r="H293" s="586">
        <f>117.8+55.08</f>
        <v>172.88</v>
      </c>
      <c r="I293" s="572">
        <f t="shared" si="12"/>
        <v>17.288</v>
      </c>
    </row>
    <row r="294" spans="2:9" x14ac:dyDescent="0.25">
      <c r="B294" s="581">
        <v>3227</v>
      </c>
      <c r="C294" s="582"/>
      <c r="D294" s="583"/>
      <c r="E294" s="584" t="s">
        <v>91</v>
      </c>
      <c r="F294" s="585">
        <v>0</v>
      </c>
      <c r="G294" s="585">
        <v>0</v>
      </c>
      <c r="H294" s="586">
        <v>0</v>
      </c>
      <c r="I294" s="572" t="e">
        <f t="shared" si="12"/>
        <v>#DIV/0!</v>
      </c>
    </row>
    <row r="295" spans="2:9" x14ac:dyDescent="0.25">
      <c r="B295" s="576">
        <v>323</v>
      </c>
      <c r="C295" s="577"/>
      <c r="D295" s="578"/>
      <c r="E295" s="579" t="s">
        <v>92</v>
      </c>
      <c r="F295" s="571">
        <v>18450</v>
      </c>
      <c r="G295" s="585">
        <f>G296+G297+G302+G304</f>
        <v>18822.080000000002</v>
      </c>
      <c r="H295" s="580">
        <f>H296+H297+H298+H299+H300+H301+H302+H303+H304</f>
        <v>1635.0200000000002</v>
      </c>
      <c r="I295" s="572">
        <f t="shared" si="12"/>
        <v>8.6867126268722696</v>
      </c>
    </row>
    <row r="296" spans="2:9" x14ac:dyDescent="0.25">
      <c r="B296" s="581">
        <v>3231</v>
      </c>
      <c r="C296" s="582"/>
      <c r="D296" s="583"/>
      <c r="E296" s="584" t="s">
        <v>93</v>
      </c>
      <c r="F296" s="585">
        <v>450</v>
      </c>
      <c r="G296" s="571">
        <v>620</v>
      </c>
      <c r="H296" s="586">
        <v>294.43</v>
      </c>
      <c r="I296" s="572">
        <f t="shared" si="12"/>
        <v>47.488709677419358</v>
      </c>
    </row>
    <row r="297" spans="2:9" x14ac:dyDescent="0.25">
      <c r="B297" s="581">
        <v>3232</v>
      </c>
      <c r="C297" s="582"/>
      <c r="D297" s="583"/>
      <c r="E297" s="584" t="s">
        <v>94</v>
      </c>
      <c r="F297" s="585">
        <v>100</v>
      </c>
      <c r="G297" s="585">
        <v>1000</v>
      </c>
      <c r="H297" s="586">
        <v>1288.71</v>
      </c>
      <c r="I297" s="572">
        <f t="shared" si="12"/>
        <v>128.87100000000001</v>
      </c>
    </row>
    <row r="298" spans="2:9" x14ac:dyDescent="0.25">
      <c r="B298" s="581">
        <v>3233</v>
      </c>
      <c r="C298" s="582"/>
      <c r="D298" s="583"/>
      <c r="E298" s="584" t="s">
        <v>95</v>
      </c>
      <c r="F298" s="585">
        <v>0</v>
      </c>
      <c r="G298" s="585">
        <v>0</v>
      </c>
      <c r="H298" s="586">
        <v>0</v>
      </c>
      <c r="I298" s="572" t="e">
        <f t="shared" si="12"/>
        <v>#DIV/0!</v>
      </c>
    </row>
    <row r="299" spans="2:9" x14ac:dyDescent="0.25">
      <c r="B299" s="581">
        <v>3234</v>
      </c>
      <c r="C299" s="582"/>
      <c r="D299" s="583"/>
      <c r="E299" s="590" t="s">
        <v>96</v>
      </c>
      <c r="F299" s="585">
        <v>0</v>
      </c>
      <c r="G299" s="585">
        <v>0</v>
      </c>
      <c r="H299" s="586">
        <v>0</v>
      </c>
      <c r="I299" s="572" t="e">
        <f t="shared" si="12"/>
        <v>#DIV/0!</v>
      </c>
    </row>
    <row r="300" spans="2:9" x14ac:dyDescent="0.25">
      <c r="B300" s="581">
        <v>3235</v>
      </c>
      <c r="C300" s="582"/>
      <c r="D300" s="583"/>
      <c r="E300" s="590" t="s">
        <v>97</v>
      </c>
      <c r="F300" s="585">
        <v>0</v>
      </c>
      <c r="G300" s="585">
        <v>0</v>
      </c>
      <c r="H300" s="586">
        <v>0</v>
      </c>
      <c r="I300" s="572" t="e">
        <f t="shared" si="12"/>
        <v>#DIV/0!</v>
      </c>
    </row>
    <row r="301" spans="2:9" x14ac:dyDescent="0.25">
      <c r="B301" s="581">
        <v>3236</v>
      </c>
      <c r="C301" s="582"/>
      <c r="D301" s="583"/>
      <c r="E301" s="590" t="s">
        <v>98</v>
      </c>
      <c r="F301" s="585">
        <v>0</v>
      </c>
      <c r="G301" s="585">
        <v>0</v>
      </c>
      <c r="H301" s="586">
        <v>0</v>
      </c>
      <c r="I301" s="572" t="e">
        <f t="shared" si="12"/>
        <v>#DIV/0!</v>
      </c>
    </row>
    <row r="302" spans="2:9" x14ac:dyDescent="0.25">
      <c r="B302" s="581">
        <v>3237</v>
      </c>
      <c r="C302" s="582"/>
      <c r="D302" s="583"/>
      <c r="E302" s="590" t="s">
        <v>99</v>
      </c>
      <c r="F302" s="585">
        <v>15850</v>
      </c>
      <c r="G302" s="585">
        <v>15152.08</v>
      </c>
      <c r="H302" s="586">
        <v>0</v>
      </c>
      <c r="I302" s="572">
        <f t="shared" si="12"/>
        <v>0</v>
      </c>
    </row>
    <row r="303" spans="2:9" x14ac:dyDescent="0.25">
      <c r="B303" s="581">
        <v>3238</v>
      </c>
      <c r="C303" s="582"/>
      <c r="D303" s="583"/>
      <c r="E303" s="590" t="s">
        <v>100</v>
      </c>
      <c r="F303" s="585">
        <v>0</v>
      </c>
      <c r="G303" s="585">
        <v>0</v>
      </c>
      <c r="H303" s="586">
        <v>0</v>
      </c>
      <c r="I303" s="572" t="e">
        <f t="shared" si="12"/>
        <v>#DIV/0!</v>
      </c>
    </row>
    <row r="304" spans="2:9" x14ac:dyDescent="0.25">
      <c r="B304" s="581">
        <v>3239</v>
      </c>
      <c r="C304" s="582"/>
      <c r="D304" s="583"/>
      <c r="E304" s="590" t="s">
        <v>101</v>
      </c>
      <c r="F304" s="585">
        <v>2050</v>
      </c>
      <c r="G304" s="585">
        <v>2050</v>
      </c>
      <c r="H304" s="586">
        <v>51.88</v>
      </c>
      <c r="I304" s="572">
        <f t="shared" si="12"/>
        <v>2.5307317073170732</v>
      </c>
    </row>
    <row r="305" spans="2:9" ht="26.25" x14ac:dyDescent="0.25">
      <c r="B305" s="576">
        <v>324</v>
      </c>
      <c r="C305" s="577"/>
      <c r="D305" s="578"/>
      <c r="E305" s="579" t="s">
        <v>131</v>
      </c>
      <c r="F305" s="571">
        <v>0</v>
      </c>
      <c r="G305" s="585">
        <v>0</v>
      </c>
      <c r="H305" s="580">
        <v>0</v>
      </c>
      <c r="I305" s="572" t="e">
        <f t="shared" si="12"/>
        <v>#DIV/0!</v>
      </c>
    </row>
    <row r="306" spans="2:9" ht="23.25" x14ac:dyDescent="0.25">
      <c r="B306" s="581">
        <v>3241</v>
      </c>
      <c r="C306" s="582"/>
      <c r="D306" s="583"/>
      <c r="E306" s="590" t="s">
        <v>132</v>
      </c>
      <c r="F306" s="585">
        <v>0</v>
      </c>
      <c r="G306" s="571">
        <v>0</v>
      </c>
      <c r="H306" s="586">
        <v>0</v>
      </c>
      <c r="I306" s="572" t="e">
        <f t="shared" si="12"/>
        <v>#DIV/0!</v>
      </c>
    </row>
    <row r="307" spans="2:9" x14ac:dyDescent="0.25">
      <c r="B307" s="576">
        <v>329</v>
      </c>
      <c r="C307" s="577"/>
      <c r="D307" s="578"/>
      <c r="E307" s="579" t="s">
        <v>102</v>
      </c>
      <c r="F307" s="571">
        <v>4113.2700000000004</v>
      </c>
      <c r="G307" s="585">
        <f>G310+G311+G314</f>
        <v>453.38</v>
      </c>
      <c r="H307" s="580">
        <f>H308+H309+H310+H311+H312+H313+H314</f>
        <v>546</v>
      </c>
      <c r="I307" s="572">
        <f t="shared" si="12"/>
        <v>120.42877939035688</v>
      </c>
    </row>
    <row r="308" spans="2:9" ht="23.25" x14ac:dyDescent="0.25">
      <c r="B308" s="581">
        <v>3291</v>
      </c>
      <c r="C308" s="582"/>
      <c r="D308" s="583"/>
      <c r="E308" s="590" t="s">
        <v>103</v>
      </c>
      <c r="F308" s="585">
        <v>0</v>
      </c>
      <c r="G308" s="571">
        <v>0</v>
      </c>
      <c r="H308" s="586">
        <v>0</v>
      </c>
      <c r="I308" s="572" t="e">
        <f t="shared" si="12"/>
        <v>#DIV/0!</v>
      </c>
    </row>
    <row r="309" spans="2:9" x14ac:dyDescent="0.25">
      <c r="B309" s="581">
        <v>3292</v>
      </c>
      <c r="C309" s="582"/>
      <c r="D309" s="583"/>
      <c r="E309" s="590" t="s">
        <v>104</v>
      </c>
      <c r="F309" s="585">
        <v>0</v>
      </c>
      <c r="G309" s="585">
        <v>0</v>
      </c>
      <c r="H309" s="586">
        <v>0</v>
      </c>
      <c r="I309" s="572" t="e">
        <f t="shared" si="12"/>
        <v>#DIV/0!</v>
      </c>
    </row>
    <row r="310" spans="2:9" x14ac:dyDescent="0.25">
      <c r="B310" s="581">
        <v>3293</v>
      </c>
      <c r="C310" s="582"/>
      <c r="D310" s="583"/>
      <c r="E310" s="590" t="s">
        <v>105</v>
      </c>
      <c r="F310" s="585">
        <v>100</v>
      </c>
      <c r="G310" s="585">
        <v>200</v>
      </c>
      <c r="H310" s="586">
        <v>227.4</v>
      </c>
      <c r="I310" s="572">
        <f t="shared" si="12"/>
        <v>113.7</v>
      </c>
    </row>
    <row r="311" spans="2:9" x14ac:dyDescent="0.25">
      <c r="B311" s="581">
        <v>3294</v>
      </c>
      <c r="C311" s="582"/>
      <c r="D311" s="583"/>
      <c r="E311" s="590" t="s">
        <v>106</v>
      </c>
      <c r="F311" s="585">
        <v>13.27</v>
      </c>
      <c r="G311" s="585">
        <v>53.38</v>
      </c>
      <c r="H311" s="586">
        <v>53.38</v>
      </c>
      <c r="I311" s="572">
        <f t="shared" si="12"/>
        <v>100</v>
      </c>
    </row>
    <row r="312" spans="2:9" x14ac:dyDescent="0.25">
      <c r="B312" s="581">
        <v>3295</v>
      </c>
      <c r="C312" s="582"/>
      <c r="D312" s="583"/>
      <c r="E312" s="590" t="s">
        <v>107</v>
      </c>
      <c r="F312" s="585">
        <v>0</v>
      </c>
      <c r="G312" s="585">
        <v>0</v>
      </c>
      <c r="H312" s="586">
        <v>0</v>
      </c>
      <c r="I312" s="572" t="e">
        <f t="shared" si="12"/>
        <v>#DIV/0!</v>
      </c>
    </row>
    <row r="313" spans="2:9" x14ac:dyDescent="0.25">
      <c r="B313" s="581">
        <v>3296</v>
      </c>
      <c r="C313" s="582"/>
      <c r="D313" s="583"/>
      <c r="E313" s="590" t="s">
        <v>108</v>
      </c>
      <c r="F313" s="585">
        <v>0</v>
      </c>
      <c r="G313" s="585">
        <v>0</v>
      </c>
      <c r="H313" s="586">
        <v>0</v>
      </c>
      <c r="I313" s="572" t="e">
        <f t="shared" si="12"/>
        <v>#DIV/0!</v>
      </c>
    </row>
    <row r="314" spans="2:9" x14ac:dyDescent="0.25">
      <c r="B314" s="581">
        <v>3299</v>
      </c>
      <c r="C314" s="582"/>
      <c r="D314" s="583"/>
      <c r="E314" s="590" t="s">
        <v>109</v>
      </c>
      <c r="F314" s="585">
        <v>4000</v>
      </c>
      <c r="G314" s="585">
        <v>200</v>
      </c>
      <c r="H314" s="586">
        <v>265.22000000000003</v>
      </c>
      <c r="I314" s="572">
        <f t="shared" si="12"/>
        <v>132.61000000000001</v>
      </c>
    </row>
    <row r="315" spans="2:9" x14ac:dyDescent="0.25">
      <c r="B315" s="573">
        <v>34</v>
      </c>
      <c r="C315" s="574"/>
      <c r="D315" s="575"/>
      <c r="E315" s="570" t="s">
        <v>110</v>
      </c>
      <c r="F315" s="571">
        <v>200</v>
      </c>
      <c r="G315" s="585">
        <f>G316</f>
        <v>418.81</v>
      </c>
      <c r="H315" s="580">
        <f>H316</f>
        <v>331.8</v>
      </c>
      <c r="I315" s="572">
        <f t="shared" si="12"/>
        <v>79.224469329767672</v>
      </c>
    </row>
    <row r="316" spans="2:9" x14ac:dyDescent="0.25">
      <c r="B316" s="576">
        <v>343</v>
      </c>
      <c r="C316" s="577"/>
      <c r="D316" s="578"/>
      <c r="E316" s="579" t="s">
        <v>111</v>
      </c>
      <c r="F316" s="571">
        <v>200</v>
      </c>
      <c r="G316" s="571">
        <f>G317</f>
        <v>418.81</v>
      </c>
      <c r="H316" s="580">
        <f>H317</f>
        <v>331.8</v>
      </c>
      <c r="I316" s="572">
        <f t="shared" si="12"/>
        <v>79.224469329767672</v>
      </c>
    </row>
    <row r="317" spans="2:9" x14ac:dyDescent="0.25">
      <c r="B317" s="581">
        <v>3431</v>
      </c>
      <c r="C317" s="582"/>
      <c r="D317" s="583"/>
      <c r="E317" s="606" t="s">
        <v>112</v>
      </c>
      <c r="F317" s="585">
        <v>200</v>
      </c>
      <c r="G317" s="571">
        <f>500-81.19</f>
        <v>418.81</v>
      </c>
      <c r="H317" s="586">
        <f>331.8</f>
        <v>331.8</v>
      </c>
      <c r="I317" s="572">
        <f t="shared" si="12"/>
        <v>79.224469329767672</v>
      </c>
    </row>
    <row r="318" spans="2:9" x14ac:dyDescent="0.25">
      <c r="B318" s="581">
        <v>3433</v>
      </c>
      <c r="C318" s="582"/>
      <c r="D318" s="583"/>
      <c r="E318" s="590" t="s">
        <v>113</v>
      </c>
      <c r="F318" s="585">
        <v>0</v>
      </c>
      <c r="G318" s="585">
        <v>0</v>
      </c>
      <c r="H318" s="586">
        <v>0</v>
      </c>
      <c r="I318" s="572" t="e">
        <f t="shared" si="12"/>
        <v>#DIV/0!</v>
      </c>
    </row>
    <row r="319" spans="2:9" x14ac:dyDescent="0.25">
      <c r="B319" s="573">
        <v>38</v>
      </c>
      <c r="C319" s="574"/>
      <c r="D319" s="575"/>
      <c r="E319" s="570" t="s">
        <v>141</v>
      </c>
      <c r="F319" s="585">
        <v>0</v>
      </c>
      <c r="G319" s="585">
        <v>1.94</v>
      </c>
      <c r="H319" s="580">
        <v>1.94</v>
      </c>
      <c r="I319" s="572">
        <f t="shared" si="12"/>
        <v>100</v>
      </c>
    </row>
    <row r="320" spans="2:9" x14ac:dyDescent="0.25">
      <c r="B320" s="576">
        <v>381</v>
      </c>
      <c r="C320" s="577"/>
      <c r="D320" s="578"/>
      <c r="E320" s="579" t="s">
        <v>142</v>
      </c>
      <c r="F320" s="585">
        <v>0</v>
      </c>
      <c r="G320" s="585">
        <v>1.94</v>
      </c>
      <c r="H320" s="580">
        <v>1.94</v>
      </c>
      <c r="I320" s="572">
        <f t="shared" si="12"/>
        <v>100</v>
      </c>
    </row>
    <row r="321" spans="2:9" x14ac:dyDescent="0.25">
      <c r="B321" s="581">
        <v>3812</v>
      </c>
      <c r="C321" s="582"/>
      <c r="D321" s="583"/>
      <c r="E321" s="579" t="s">
        <v>143</v>
      </c>
      <c r="F321" s="585">
        <v>0</v>
      </c>
      <c r="G321" s="585">
        <v>1.94</v>
      </c>
      <c r="H321" s="586">
        <v>1.94</v>
      </c>
      <c r="I321" s="572">
        <f t="shared" si="12"/>
        <v>100</v>
      </c>
    </row>
    <row r="322" spans="2:9" ht="26.25" x14ac:dyDescent="0.25">
      <c r="B322" s="573">
        <v>4</v>
      </c>
      <c r="C322" s="574"/>
      <c r="D322" s="575"/>
      <c r="E322" s="570" t="s">
        <v>6</v>
      </c>
      <c r="F322" s="571">
        <v>12000</v>
      </c>
      <c r="G322" s="585">
        <v>0</v>
      </c>
      <c r="H322" s="580">
        <f>H323</f>
        <v>1439.59</v>
      </c>
      <c r="I322" s="572" t="e">
        <f t="shared" si="12"/>
        <v>#DIV/0!</v>
      </c>
    </row>
    <row r="323" spans="2:9" ht="26.25" x14ac:dyDescent="0.25">
      <c r="B323" s="573">
        <v>42</v>
      </c>
      <c r="C323" s="574"/>
      <c r="D323" s="575"/>
      <c r="E323" s="570" t="s">
        <v>116</v>
      </c>
      <c r="F323" s="571">
        <v>12000</v>
      </c>
      <c r="G323" s="571">
        <v>0</v>
      </c>
      <c r="H323" s="580">
        <f>H326+H330</f>
        <v>1439.59</v>
      </c>
      <c r="I323" s="572" t="e">
        <f t="shared" si="12"/>
        <v>#DIV/0!</v>
      </c>
    </row>
    <row r="324" spans="2:9" x14ac:dyDescent="0.25">
      <c r="B324" s="576">
        <v>421</v>
      </c>
      <c r="C324" s="577"/>
      <c r="D324" s="578"/>
      <c r="E324" s="579" t="s">
        <v>117</v>
      </c>
      <c r="F324" s="571">
        <v>0</v>
      </c>
      <c r="G324" s="571">
        <v>0</v>
      </c>
      <c r="H324" s="580">
        <v>0</v>
      </c>
      <c r="I324" s="572" t="e">
        <f t="shared" si="12"/>
        <v>#DIV/0!</v>
      </c>
    </row>
    <row r="325" spans="2:9" x14ac:dyDescent="0.25">
      <c r="B325" s="581">
        <v>4212</v>
      </c>
      <c r="C325" s="582"/>
      <c r="D325" s="583"/>
      <c r="E325" s="607" t="s">
        <v>118</v>
      </c>
      <c r="F325" s="585">
        <v>0</v>
      </c>
      <c r="G325" s="571">
        <v>0</v>
      </c>
      <c r="H325" s="586">
        <v>0</v>
      </c>
      <c r="I325" s="572" t="e">
        <f t="shared" si="12"/>
        <v>#DIV/0!</v>
      </c>
    </row>
    <row r="326" spans="2:9" x14ac:dyDescent="0.25">
      <c r="B326" s="576">
        <v>422</v>
      </c>
      <c r="C326" s="577"/>
      <c r="D326" s="578"/>
      <c r="E326" s="579" t="s">
        <v>119</v>
      </c>
      <c r="F326" s="571">
        <v>12000</v>
      </c>
      <c r="G326" s="585">
        <v>0</v>
      </c>
      <c r="H326" s="580">
        <v>1437.08</v>
      </c>
      <c r="I326" s="572" t="e">
        <f t="shared" si="12"/>
        <v>#DIV/0!</v>
      </c>
    </row>
    <row r="327" spans="2:9" x14ac:dyDescent="0.25">
      <c r="B327" s="581">
        <v>4221</v>
      </c>
      <c r="C327" s="582"/>
      <c r="D327" s="583"/>
      <c r="E327" s="607" t="s">
        <v>120</v>
      </c>
      <c r="F327" s="585">
        <v>6000</v>
      </c>
      <c r="G327" s="571">
        <v>0</v>
      </c>
      <c r="H327" s="586">
        <v>0</v>
      </c>
      <c r="I327" s="572" t="e">
        <f t="shared" si="12"/>
        <v>#DIV/0!</v>
      </c>
    </row>
    <row r="328" spans="2:9" x14ac:dyDescent="0.25">
      <c r="B328" s="581">
        <v>4226</v>
      </c>
      <c r="C328" s="582"/>
      <c r="D328" s="583"/>
      <c r="E328" s="607" t="s">
        <v>121</v>
      </c>
      <c r="F328" s="585">
        <v>0</v>
      </c>
      <c r="G328" s="585">
        <v>0</v>
      </c>
      <c r="H328" s="586">
        <v>0</v>
      </c>
      <c r="I328" s="572" t="e">
        <f t="shared" si="12"/>
        <v>#DIV/0!</v>
      </c>
    </row>
    <row r="329" spans="2:9" x14ac:dyDescent="0.25">
      <c r="B329" s="581">
        <v>4227</v>
      </c>
      <c r="C329" s="582"/>
      <c r="D329" s="583"/>
      <c r="E329" s="590" t="s">
        <v>122</v>
      </c>
      <c r="F329" s="585">
        <v>6000</v>
      </c>
      <c r="G329" s="585">
        <v>0</v>
      </c>
      <c r="H329" s="586">
        <v>1437.08</v>
      </c>
      <c r="I329" s="572" t="e">
        <f t="shared" si="12"/>
        <v>#DIV/0!</v>
      </c>
    </row>
    <row r="330" spans="2:9" ht="26.25" x14ac:dyDescent="0.25">
      <c r="B330" s="576">
        <v>424</v>
      </c>
      <c r="C330" s="577"/>
      <c r="D330" s="578"/>
      <c r="E330" s="579" t="s">
        <v>123</v>
      </c>
      <c r="F330" s="571">
        <v>0</v>
      </c>
      <c r="G330" s="585">
        <v>0</v>
      </c>
      <c r="H330" s="580">
        <v>2.5099999999999998</v>
      </c>
      <c r="I330" s="572" t="e">
        <f t="shared" si="12"/>
        <v>#DIV/0!</v>
      </c>
    </row>
    <row r="331" spans="2:9" x14ac:dyDescent="0.25">
      <c r="B331" s="581">
        <v>4241</v>
      </c>
      <c r="C331" s="582"/>
      <c r="D331" s="583"/>
      <c r="E331" s="590" t="s">
        <v>124</v>
      </c>
      <c r="F331" s="585">
        <v>0</v>
      </c>
      <c r="G331" s="571">
        <v>0</v>
      </c>
      <c r="H331" s="586">
        <v>2.5099999999999998</v>
      </c>
      <c r="I331" s="572" t="e">
        <f t="shared" si="12"/>
        <v>#DIV/0!</v>
      </c>
    </row>
    <row r="332" spans="2:9" x14ac:dyDescent="0.25">
      <c r="B332" s="496"/>
      <c r="C332" s="497"/>
      <c r="D332" s="498"/>
      <c r="E332" s="54" t="s">
        <v>134</v>
      </c>
      <c r="F332" s="73">
        <v>12700</v>
      </c>
      <c r="G332" s="58">
        <v>12700</v>
      </c>
      <c r="H332" s="97">
        <f>H333</f>
        <v>7485.75</v>
      </c>
      <c r="I332" s="96">
        <f t="shared" si="12"/>
        <v>58.94291338582677</v>
      </c>
    </row>
    <row r="333" spans="2:9" x14ac:dyDescent="0.25">
      <c r="B333" s="476">
        <v>3</v>
      </c>
      <c r="C333" s="477"/>
      <c r="D333" s="478"/>
      <c r="E333" s="55" t="s">
        <v>4</v>
      </c>
      <c r="F333" s="73">
        <v>12700</v>
      </c>
      <c r="G333" s="73">
        <v>12700</v>
      </c>
      <c r="H333" s="97">
        <f>H344</f>
        <v>7485.75</v>
      </c>
      <c r="I333" s="96">
        <f t="shared" si="12"/>
        <v>58.94291338582677</v>
      </c>
    </row>
    <row r="334" spans="2:9" x14ac:dyDescent="0.25">
      <c r="B334" s="476">
        <v>31</v>
      </c>
      <c r="C334" s="477"/>
      <c r="D334" s="478"/>
      <c r="E334" s="55" t="s">
        <v>5</v>
      </c>
      <c r="F334" s="58">
        <v>0</v>
      </c>
      <c r="G334" s="73">
        <v>0</v>
      </c>
      <c r="H334" s="58">
        <v>0</v>
      </c>
      <c r="I334" s="96" t="e">
        <f t="shared" si="12"/>
        <v>#DIV/0!</v>
      </c>
    </row>
    <row r="335" spans="2:9" x14ac:dyDescent="0.25">
      <c r="B335" s="473">
        <v>311</v>
      </c>
      <c r="C335" s="474"/>
      <c r="D335" s="475"/>
      <c r="E335" s="56" t="s">
        <v>26</v>
      </c>
      <c r="F335" s="58">
        <v>0</v>
      </c>
      <c r="G335" s="58">
        <v>0</v>
      </c>
      <c r="H335" s="58">
        <v>0</v>
      </c>
      <c r="I335" s="96" t="e">
        <f t="shared" si="12"/>
        <v>#DIV/0!</v>
      </c>
    </row>
    <row r="336" spans="2:9" x14ac:dyDescent="0.25">
      <c r="B336" s="482">
        <v>3111</v>
      </c>
      <c r="C336" s="483"/>
      <c r="D336" s="484"/>
      <c r="E336" s="57" t="s">
        <v>76</v>
      </c>
      <c r="F336" s="58">
        <v>0</v>
      </c>
      <c r="G336" s="58">
        <v>0</v>
      </c>
      <c r="H336" s="58">
        <v>0</v>
      </c>
      <c r="I336" s="96" t="e">
        <f t="shared" si="12"/>
        <v>#DIV/0!</v>
      </c>
    </row>
    <row r="337" spans="2:9" x14ac:dyDescent="0.25">
      <c r="B337" s="482">
        <v>3113</v>
      </c>
      <c r="C337" s="483"/>
      <c r="D337" s="484"/>
      <c r="E337" s="57" t="s">
        <v>77</v>
      </c>
      <c r="F337" s="58">
        <v>0</v>
      </c>
      <c r="G337" s="58">
        <v>0</v>
      </c>
      <c r="H337" s="58">
        <v>0</v>
      </c>
      <c r="I337" s="96" t="e">
        <f t="shared" si="12"/>
        <v>#DIV/0!</v>
      </c>
    </row>
    <row r="338" spans="2:9" x14ac:dyDescent="0.25">
      <c r="B338" s="482">
        <v>3114</v>
      </c>
      <c r="C338" s="483"/>
      <c r="D338" s="484"/>
      <c r="E338" s="57" t="s">
        <v>78</v>
      </c>
      <c r="F338" s="58">
        <v>0</v>
      </c>
      <c r="G338" s="58">
        <v>0</v>
      </c>
      <c r="H338" s="58">
        <v>0</v>
      </c>
      <c r="I338" s="96" t="e">
        <f t="shared" si="12"/>
        <v>#DIV/0!</v>
      </c>
    </row>
    <row r="339" spans="2:9" x14ac:dyDescent="0.25">
      <c r="B339" s="473">
        <v>312</v>
      </c>
      <c r="C339" s="474"/>
      <c r="D339" s="475"/>
      <c r="E339" s="56" t="s">
        <v>79</v>
      </c>
      <c r="F339" s="58">
        <v>0</v>
      </c>
      <c r="G339" s="58">
        <v>0</v>
      </c>
      <c r="H339" s="58">
        <v>0</v>
      </c>
      <c r="I339" s="96" t="e">
        <f t="shared" si="12"/>
        <v>#DIV/0!</v>
      </c>
    </row>
    <row r="340" spans="2:9" x14ac:dyDescent="0.25">
      <c r="B340" s="482">
        <v>3121</v>
      </c>
      <c r="C340" s="483"/>
      <c r="D340" s="484"/>
      <c r="E340" s="57" t="s">
        <v>79</v>
      </c>
      <c r="F340" s="58">
        <v>0</v>
      </c>
      <c r="G340" s="58">
        <v>0</v>
      </c>
      <c r="H340" s="58">
        <v>0</v>
      </c>
      <c r="I340" s="96" t="e">
        <f t="shared" si="12"/>
        <v>#DIV/0!</v>
      </c>
    </row>
    <row r="341" spans="2:9" x14ac:dyDescent="0.25">
      <c r="B341" s="473">
        <v>313</v>
      </c>
      <c r="C341" s="474"/>
      <c r="D341" s="475"/>
      <c r="E341" s="56" t="s">
        <v>80</v>
      </c>
      <c r="F341" s="58">
        <v>0</v>
      </c>
      <c r="G341" s="58">
        <v>0</v>
      </c>
      <c r="H341" s="58">
        <v>0</v>
      </c>
      <c r="I341" s="96" t="e">
        <f t="shared" si="12"/>
        <v>#DIV/0!</v>
      </c>
    </row>
    <row r="342" spans="2:9" x14ac:dyDescent="0.25">
      <c r="B342" s="482">
        <v>3132</v>
      </c>
      <c r="C342" s="483"/>
      <c r="D342" s="484"/>
      <c r="E342" s="57" t="s">
        <v>81</v>
      </c>
      <c r="F342" s="58">
        <v>0</v>
      </c>
      <c r="G342" s="58">
        <v>0</v>
      </c>
      <c r="H342" s="58">
        <v>0</v>
      </c>
      <c r="I342" s="96" t="e">
        <f t="shared" si="12"/>
        <v>#DIV/0!</v>
      </c>
    </row>
    <row r="343" spans="2:9" ht="22.5" x14ac:dyDescent="0.25">
      <c r="B343" s="482">
        <v>3133</v>
      </c>
      <c r="C343" s="483"/>
      <c r="D343" s="484"/>
      <c r="E343" s="57" t="s">
        <v>82</v>
      </c>
      <c r="F343" s="58">
        <v>0</v>
      </c>
      <c r="G343" s="58">
        <v>0</v>
      </c>
      <c r="H343" s="58">
        <v>0</v>
      </c>
      <c r="I343" s="96" t="e">
        <f t="shared" si="12"/>
        <v>#DIV/0!</v>
      </c>
    </row>
    <row r="344" spans="2:9" x14ac:dyDescent="0.25">
      <c r="B344" s="476">
        <v>32</v>
      </c>
      <c r="C344" s="477"/>
      <c r="D344" s="478"/>
      <c r="E344" s="55" t="s">
        <v>13</v>
      </c>
      <c r="F344" s="73">
        <v>12700</v>
      </c>
      <c r="G344" s="58">
        <v>12700</v>
      </c>
      <c r="H344" s="97">
        <f>H345+H350+H357+H367+H369</f>
        <v>7485.75</v>
      </c>
      <c r="I344" s="96">
        <f t="shared" si="12"/>
        <v>58.94291338582677</v>
      </c>
    </row>
    <row r="345" spans="2:9" x14ac:dyDescent="0.25">
      <c r="B345" s="473">
        <v>321</v>
      </c>
      <c r="C345" s="474"/>
      <c r="D345" s="475"/>
      <c r="E345" s="56" t="s">
        <v>28</v>
      </c>
      <c r="F345" s="73">
        <v>130</v>
      </c>
      <c r="G345" s="73">
        <v>130</v>
      </c>
      <c r="H345" s="97">
        <f>H346+H349</f>
        <v>45.2</v>
      </c>
      <c r="I345" s="96">
        <f t="shared" ref="I345:I409" si="13">H345/G345*100</f>
        <v>34.769230769230766</v>
      </c>
    </row>
    <row r="346" spans="2:9" x14ac:dyDescent="0.25">
      <c r="B346" s="482">
        <v>3211</v>
      </c>
      <c r="C346" s="483"/>
      <c r="D346" s="484"/>
      <c r="E346" s="57" t="s">
        <v>29</v>
      </c>
      <c r="F346" s="58">
        <v>130</v>
      </c>
      <c r="G346" s="73">
        <v>130</v>
      </c>
      <c r="H346" s="95">
        <v>18.399999999999999</v>
      </c>
      <c r="I346" s="96">
        <f t="shared" si="13"/>
        <v>14.153846153846153</v>
      </c>
    </row>
    <row r="347" spans="2:9" x14ac:dyDescent="0.25">
      <c r="B347" s="470">
        <v>3212</v>
      </c>
      <c r="C347" s="471"/>
      <c r="D347" s="472"/>
      <c r="E347" s="59" t="s">
        <v>83</v>
      </c>
      <c r="F347" s="58">
        <v>0</v>
      </c>
      <c r="G347" s="58">
        <v>0</v>
      </c>
      <c r="H347" s="95">
        <v>0</v>
      </c>
      <c r="I347" s="96" t="e">
        <f t="shared" si="13"/>
        <v>#DIV/0!</v>
      </c>
    </row>
    <row r="348" spans="2:9" x14ac:dyDescent="0.25">
      <c r="B348" s="470">
        <v>3213</v>
      </c>
      <c r="C348" s="471"/>
      <c r="D348" s="472"/>
      <c r="E348" s="59" t="s">
        <v>84</v>
      </c>
      <c r="F348" s="58">
        <v>0</v>
      </c>
      <c r="G348" s="58">
        <v>0</v>
      </c>
      <c r="H348" s="95">
        <v>0</v>
      </c>
      <c r="I348" s="96" t="e">
        <f t="shared" si="13"/>
        <v>#DIV/0!</v>
      </c>
    </row>
    <row r="349" spans="2:9" x14ac:dyDescent="0.25">
      <c r="B349" s="470">
        <v>3214</v>
      </c>
      <c r="C349" s="471"/>
      <c r="D349" s="472"/>
      <c r="E349" s="89" t="s">
        <v>223</v>
      </c>
      <c r="F349" s="58">
        <v>0</v>
      </c>
      <c r="G349" s="58">
        <v>0</v>
      </c>
      <c r="H349" s="95">
        <v>26.8</v>
      </c>
      <c r="I349" s="96" t="e">
        <f t="shared" si="13"/>
        <v>#DIV/0!</v>
      </c>
    </row>
    <row r="350" spans="2:9" x14ac:dyDescent="0.25">
      <c r="B350" s="473">
        <v>322</v>
      </c>
      <c r="C350" s="474"/>
      <c r="D350" s="475"/>
      <c r="E350" s="56" t="s">
        <v>85</v>
      </c>
      <c r="F350" s="73">
        <v>0</v>
      </c>
      <c r="G350" s="58">
        <v>0</v>
      </c>
      <c r="H350" s="97">
        <v>0</v>
      </c>
      <c r="I350" s="96" t="e">
        <f t="shared" si="13"/>
        <v>#DIV/0!</v>
      </c>
    </row>
    <row r="351" spans="2:9" x14ac:dyDescent="0.25">
      <c r="B351" s="470">
        <v>3221</v>
      </c>
      <c r="C351" s="471"/>
      <c r="D351" s="472"/>
      <c r="E351" s="59" t="s">
        <v>86</v>
      </c>
      <c r="F351" s="58">
        <v>0</v>
      </c>
      <c r="G351" s="73">
        <v>0</v>
      </c>
      <c r="H351" s="95">
        <v>0</v>
      </c>
      <c r="I351" s="96" t="e">
        <f t="shared" si="13"/>
        <v>#DIV/0!</v>
      </c>
    </row>
    <row r="352" spans="2:9" x14ac:dyDescent="0.25">
      <c r="B352" s="470">
        <v>3222</v>
      </c>
      <c r="C352" s="471"/>
      <c r="D352" s="472"/>
      <c r="E352" s="59" t="s">
        <v>87</v>
      </c>
      <c r="F352" s="58">
        <v>0</v>
      </c>
      <c r="G352" s="58">
        <v>0</v>
      </c>
      <c r="H352" s="95">
        <v>0</v>
      </c>
      <c r="I352" s="96" t="e">
        <f t="shared" si="13"/>
        <v>#DIV/0!</v>
      </c>
    </row>
    <row r="353" spans="2:9" x14ac:dyDescent="0.25">
      <c r="B353" s="470">
        <v>3223</v>
      </c>
      <c r="C353" s="471"/>
      <c r="D353" s="472"/>
      <c r="E353" s="59" t="s">
        <v>88</v>
      </c>
      <c r="F353" s="58">
        <v>0</v>
      </c>
      <c r="G353" s="58">
        <v>0</v>
      </c>
      <c r="H353" s="95">
        <v>0</v>
      </c>
      <c r="I353" s="96" t="e">
        <f t="shared" si="13"/>
        <v>#DIV/0!</v>
      </c>
    </row>
    <row r="354" spans="2:9" x14ac:dyDescent="0.25">
      <c r="B354" s="470">
        <v>3224</v>
      </c>
      <c r="C354" s="471"/>
      <c r="D354" s="472"/>
      <c r="E354" s="59" t="s">
        <v>89</v>
      </c>
      <c r="F354" s="58">
        <v>0</v>
      </c>
      <c r="G354" s="58">
        <v>0</v>
      </c>
      <c r="H354" s="95">
        <v>0</v>
      </c>
      <c r="I354" s="96" t="e">
        <f t="shared" si="13"/>
        <v>#DIV/0!</v>
      </c>
    </row>
    <row r="355" spans="2:9" x14ac:dyDescent="0.25">
      <c r="B355" s="470">
        <v>3225</v>
      </c>
      <c r="C355" s="471"/>
      <c r="D355" s="472"/>
      <c r="E355" s="59" t="s">
        <v>90</v>
      </c>
      <c r="F355" s="58">
        <v>0</v>
      </c>
      <c r="G355" s="58">
        <v>0</v>
      </c>
      <c r="H355" s="95">
        <v>0</v>
      </c>
      <c r="I355" s="96" t="e">
        <f t="shared" si="13"/>
        <v>#DIV/0!</v>
      </c>
    </row>
    <row r="356" spans="2:9" x14ac:dyDescent="0.25">
      <c r="B356" s="470">
        <v>3227</v>
      </c>
      <c r="C356" s="471"/>
      <c r="D356" s="472"/>
      <c r="E356" s="59" t="s">
        <v>91</v>
      </c>
      <c r="F356" s="58">
        <v>0</v>
      </c>
      <c r="G356" s="58">
        <v>0</v>
      </c>
      <c r="H356" s="95">
        <v>0</v>
      </c>
      <c r="I356" s="96" t="e">
        <f t="shared" si="13"/>
        <v>#DIV/0!</v>
      </c>
    </row>
    <row r="357" spans="2:9" x14ac:dyDescent="0.25">
      <c r="B357" s="473">
        <v>323</v>
      </c>
      <c r="C357" s="474"/>
      <c r="D357" s="475"/>
      <c r="E357" s="56" t="s">
        <v>92</v>
      </c>
      <c r="F357" s="73">
        <v>6000</v>
      </c>
      <c r="G357" s="58">
        <v>6000</v>
      </c>
      <c r="H357" s="97">
        <f>H358</f>
        <v>3982.45</v>
      </c>
      <c r="I357" s="96">
        <f t="shared" si="13"/>
        <v>66.374166666666667</v>
      </c>
    </row>
    <row r="358" spans="2:9" x14ac:dyDescent="0.25">
      <c r="B358" s="470">
        <v>3231</v>
      </c>
      <c r="C358" s="471"/>
      <c r="D358" s="472"/>
      <c r="E358" s="59" t="s">
        <v>93</v>
      </c>
      <c r="F358" s="58">
        <v>6000</v>
      </c>
      <c r="G358" s="58">
        <v>6000</v>
      </c>
      <c r="H358" s="95">
        <v>3982.45</v>
      </c>
      <c r="I358" s="96">
        <f t="shared" si="13"/>
        <v>66.374166666666667</v>
      </c>
    </row>
    <row r="359" spans="2:9" x14ac:dyDescent="0.25">
      <c r="B359" s="470">
        <v>3232</v>
      </c>
      <c r="C359" s="471"/>
      <c r="D359" s="472"/>
      <c r="E359" s="59" t="s">
        <v>94</v>
      </c>
      <c r="F359" s="58">
        <v>0</v>
      </c>
      <c r="G359" s="73">
        <v>0</v>
      </c>
      <c r="H359" s="95">
        <v>0</v>
      </c>
      <c r="I359" s="96" t="e">
        <f t="shared" si="13"/>
        <v>#DIV/0!</v>
      </c>
    </row>
    <row r="360" spans="2:9" x14ac:dyDescent="0.25">
      <c r="B360" s="470">
        <v>3233</v>
      </c>
      <c r="C360" s="471"/>
      <c r="D360" s="472"/>
      <c r="E360" s="59" t="s">
        <v>95</v>
      </c>
      <c r="F360" s="58">
        <v>0</v>
      </c>
      <c r="G360" s="58">
        <v>0</v>
      </c>
      <c r="H360" s="95">
        <v>0</v>
      </c>
      <c r="I360" s="96" t="e">
        <f t="shared" si="13"/>
        <v>#DIV/0!</v>
      </c>
    </row>
    <row r="361" spans="2:9" x14ac:dyDescent="0.25">
      <c r="B361" s="470">
        <v>3234</v>
      </c>
      <c r="C361" s="471"/>
      <c r="D361" s="472"/>
      <c r="E361" s="60" t="s">
        <v>96</v>
      </c>
      <c r="F361" s="58">
        <v>0</v>
      </c>
      <c r="G361" s="58">
        <v>0</v>
      </c>
      <c r="H361" s="95">
        <v>0</v>
      </c>
      <c r="I361" s="96" t="e">
        <f t="shared" si="13"/>
        <v>#DIV/0!</v>
      </c>
    </row>
    <row r="362" spans="2:9" x14ac:dyDescent="0.25">
      <c r="B362" s="470">
        <v>3235</v>
      </c>
      <c r="C362" s="471"/>
      <c r="D362" s="472"/>
      <c r="E362" s="60" t="s">
        <v>97</v>
      </c>
      <c r="F362" s="58">
        <v>0</v>
      </c>
      <c r="G362" s="58">
        <v>0</v>
      </c>
      <c r="H362" s="95">
        <v>0</v>
      </c>
      <c r="I362" s="96" t="e">
        <f t="shared" si="13"/>
        <v>#DIV/0!</v>
      </c>
    </row>
    <row r="363" spans="2:9" x14ac:dyDescent="0.25">
      <c r="B363" s="470">
        <v>3236</v>
      </c>
      <c r="C363" s="471"/>
      <c r="D363" s="472"/>
      <c r="E363" s="60" t="s">
        <v>98</v>
      </c>
      <c r="F363" s="58">
        <v>0</v>
      </c>
      <c r="G363" s="58">
        <v>0</v>
      </c>
      <c r="H363" s="95">
        <v>0</v>
      </c>
      <c r="I363" s="96" t="e">
        <f t="shared" si="13"/>
        <v>#DIV/0!</v>
      </c>
    </row>
    <row r="364" spans="2:9" x14ac:dyDescent="0.25">
      <c r="B364" s="470">
        <v>3237</v>
      </c>
      <c r="C364" s="471"/>
      <c r="D364" s="472"/>
      <c r="E364" s="60" t="s">
        <v>99</v>
      </c>
      <c r="F364" s="58">
        <v>0</v>
      </c>
      <c r="G364" s="58">
        <v>0</v>
      </c>
      <c r="H364" s="95">
        <v>0</v>
      </c>
      <c r="I364" s="96" t="e">
        <f t="shared" si="13"/>
        <v>#DIV/0!</v>
      </c>
    </row>
    <row r="365" spans="2:9" x14ac:dyDescent="0.25">
      <c r="B365" s="470">
        <v>3238</v>
      </c>
      <c r="C365" s="471"/>
      <c r="D365" s="472"/>
      <c r="E365" s="60" t="s">
        <v>100</v>
      </c>
      <c r="F365" s="58">
        <v>0</v>
      </c>
      <c r="G365" s="58">
        <v>0</v>
      </c>
      <c r="H365" s="95">
        <v>0</v>
      </c>
      <c r="I365" s="96" t="e">
        <f t="shared" si="13"/>
        <v>#DIV/0!</v>
      </c>
    </row>
    <row r="366" spans="2:9" x14ac:dyDescent="0.25">
      <c r="B366" s="470">
        <v>3239</v>
      </c>
      <c r="C366" s="471"/>
      <c r="D366" s="472"/>
      <c r="E366" s="60" t="s">
        <v>101</v>
      </c>
      <c r="F366" s="58">
        <v>0</v>
      </c>
      <c r="G366" s="58">
        <v>0</v>
      </c>
      <c r="H366" s="95">
        <v>0</v>
      </c>
      <c r="I366" s="96" t="e">
        <f t="shared" si="13"/>
        <v>#DIV/0!</v>
      </c>
    </row>
    <row r="367" spans="2:9" ht="26.25" x14ac:dyDescent="0.25">
      <c r="B367" s="473">
        <v>324</v>
      </c>
      <c r="C367" s="474"/>
      <c r="D367" s="475"/>
      <c r="E367" s="56" t="s">
        <v>131</v>
      </c>
      <c r="F367" s="73">
        <v>0</v>
      </c>
      <c r="G367" s="58">
        <v>0</v>
      </c>
      <c r="H367" s="97">
        <v>0</v>
      </c>
      <c r="I367" s="96" t="e">
        <f t="shared" si="13"/>
        <v>#DIV/0!</v>
      </c>
    </row>
    <row r="368" spans="2:9" ht="23.25" x14ac:dyDescent="0.25">
      <c r="B368" s="470">
        <v>3241</v>
      </c>
      <c r="C368" s="471"/>
      <c r="D368" s="472"/>
      <c r="E368" s="60" t="s">
        <v>132</v>
      </c>
      <c r="F368" s="58">
        <v>0</v>
      </c>
      <c r="G368" s="58">
        <v>0</v>
      </c>
      <c r="H368" s="95">
        <v>0</v>
      </c>
      <c r="I368" s="96" t="e">
        <f t="shared" si="13"/>
        <v>#DIV/0!</v>
      </c>
    </row>
    <row r="369" spans="2:9" x14ac:dyDescent="0.25">
      <c r="B369" s="473">
        <v>329</v>
      </c>
      <c r="C369" s="474"/>
      <c r="D369" s="475"/>
      <c r="E369" s="56" t="s">
        <v>102</v>
      </c>
      <c r="F369" s="73">
        <v>6570</v>
      </c>
      <c r="G369" s="73">
        <v>6570</v>
      </c>
      <c r="H369" s="97">
        <f>H376</f>
        <v>3458.1</v>
      </c>
      <c r="I369" s="96">
        <f t="shared" si="13"/>
        <v>52.634703196347033</v>
      </c>
    </row>
    <row r="370" spans="2:9" ht="23.25" x14ac:dyDescent="0.25">
      <c r="B370" s="470">
        <v>3291</v>
      </c>
      <c r="C370" s="471"/>
      <c r="D370" s="472"/>
      <c r="E370" s="60" t="s">
        <v>103</v>
      </c>
      <c r="F370" s="58">
        <v>0</v>
      </c>
      <c r="G370" s="58">
        <v>0</v>
      </c>
      <c r="H370" s="95">
        <v>0</v>
      </c>
      <c r="I370" s="96" t="e">
        <f t="shared" si="13"/>
        <v>#DIV/0!</v>
      </c>
    </row>
    <row r="371" spans="2:9" x14ac:dyDescent="0.25">
      <c r="B371" s="470">
        <v>3292</v>
      </c>
      <c r="C371" s="471"/>
      <c r="D371" s="472"/>
      <c r="E371" s="60" t="s">
        <v>104</v>
      </c>
      <c r="F371" s="58">
        <v>0</v>
      </c>
      <c r="G371" s="73">
        <v>0</v>
      </c>
      <c r="H371" s="95">
        <v>0</v>
      </c>
      <c r="I371" s="96" t="e">
        <f t="shared" si="13"/>
        <v>#DIV/0!</v>
      </c>
    </row>
    <row r="372" spans="2:9" x14ac:dyDescent="0.25">
      <c r="B372" s="470">
        <v>3293</v>
      </c>
      <c r="C372" s="471"/>
      <c r="D372" s="472"/>
      <c r="E372" s="60" t="s">
        <v>105</v>
      </c>
      <c r="F372" s="58">
        <v>0</v>
      </c>
      <c r="G372" s="58">
        <v>0</v>
      </c>
      <c r="H372" s="95">
        <v>0</v>
      </c>
      <c r="I372" s="96" t="e">
        <f t="shared" si="13"/>
        <v>#DIV/0!</v>
      </c>
    </row>
    <row r="373" spans="2:9" x14ac:dyDescent="0.25">
      <c r="B373" s="470">
        <v>3294</v>
      </c>
      <c r="C373" s="471"/>
      <c r="D373" s="472"/>
      <c r="E373" s="60" t="s">
        <v>106</v>
      </c>
      <c r="F373" s="58">
        <v>0</v>
      </c>
      <c r="G373" s="58">
        <v>0</v>
      </c>
      <c r="H373" s="95">
        <v>0</v>
      </c>
      <c r="I373" s="96" t="e">
        <f t="shared" si="13"/>
        <v>#DIV/0!</v>
      </c>
    </row>
    <row r="374" spans="2:9" x14ac:dyDescent="0.25">
      <c r="B374" s="470">
        <v>3295</v>
      </c>
      <c r="C374" s="471"/>
      <c r="D374" s="472"/>
      <c r="E374" s="60" t="s">
        <v>107</v>
      </c>
      <c r="F374" s="58">
        <v>0</v>
      </c>
      <c r="G374" s="58">
        <v>0</v>
      </c>
      <c r="H374" s="95">
        <v>0</v>
      </c>
      <c r="I374" s="96" t="e">
        <f t="shared" si="13"/>
        <v>#DIV/0!</v>
      </c>
    </row>
    <row r="375" spans="2:9" x14ac:dyDescent="0.25">
      <c r="B375" s="470">
        <v>3296</v>
      </c>
      <c r="C375" s="471"/>
      <c r="D375" s="472"/>
      <c r="E375" s="60" t="s">
        <v>108</v>
      </c>
      <c r="F375" s="58">
        <v>0</v>
      </c>
      <c r="G375" s="58">
        <v>0</v>
      </c>
      <c r="H375" s="95">
        <v>0</v>
      </c>
      <c r="I375" s="96" t="e">
        <f t="shared" si="13"/>
        <v>#DIV/0!</v>
      </c>
    </row>
    <row r="376" spans="2:9" x14ac:dyDescent="0.25">
      <c r="B376" s="470">
        <v>3299</v>
      </c>
      <c r="C376" s="471"/>
      <c r="D376" s="472"/>
      <c r="E376" s="60" t="s">
        <v>109</v>
      </c>
      <c r="F376" s="58">
        <v>6570</v>
      </c>
      <c r="G376" s="58">
        <v>6570</v>
      </c>
      <c r="H376" s="95">
        <f>307+2191+960.1</f>
        <v>3458.1</v>
      </c>
      <c r="I376" s="96">
        <f t="shared" si="13"/>
        <v>52.634703196347033</v>
      </c>
    </row>
    <row r="377" spans="2:9" x14ac:dyDescent="0.25">
      <c r="B377" s="476">
        <v>34</v>
      </c>
      <c r="C377" s="477"/>
      <c r="D377" s="478"/>
      <c r="E377" s="55" t="s">
        <v>110</v>
      </c>
      <c r="F377" s="73">
        <v>0</v>
      </c>
      <c r="G377" s="58">
        <v>0</v>
      </c>
      <c r="H377" s="97">
        <v>0</v>
      </c>
      <c r="I377" s="96" t="e">
        <f t="shared" si="13"/>
        <v>#DIV/0!</v>
      </c>
    </row>
    <row r="378" spans="2:9" x14ac:dyDescent="0.25">
      <c r="B378" s="473">
        <v>343</v>
      </c>
      <c r="C378" s="474"/>
      <c r="D378" s="475"/>
      <c r="E378" s="56" t="s">
        <v>111</v>
      </c>
      <c r="F378" s="58">
        <v>0</v>
      </c>
      <c r="G378" s="58">
        <v>0</v>
      </c>
      <c r="H378" s="95">
        <v>0</v>
      </c>
      <c r="I378" s="96" t="e">
        <f t="shared" si="13"/>
        <v>#DIV/0!</v>
      </c>
    </row>
    <row r="379" spans="2:9" x14ac:dyDescent="0.25">
      <c r="B379" s="470">
        <v>3431</v>
      </c>
      <c r="C379" s="471"/>
      <c r="D379" s="472"/>
      <c r="E379" s="61" t="s">
        <v>112</v>
      </c>
      <c r="F379" s="58">
        <v>0</v>
      </c>
      <c r="G379" s="73">
        <v>0</v>
      </c>
      <c r="H379" s="95">
        <v>0</v>
      </c>
      <c r="I379" s="96" t="e">
        <f t="shared" si="13"/>
        <v>#DIV/0!</v>
      </c>
    </row>
    <row r="380" spans="2:9" x14ac:dyDescent="0.25">
      <c r="B380" s="470">
        <v>3433</v>
      </c>
      <c r="C380" s="471"/>
      <c r="D380" s="472"/>
      <c r="E380" s="60" t="s">
        <v>113</v>
      </c>
      <c r="F380" s="58">
        <v>0</v>
      </c>
      <c r="G380" s="58">
        <v>0</v>
      </c>
      <c r="H380" s="95">
        <v>0</v>
      </c>
      <c r="I380" s="96" t="e">
        <f t="shared" si="13"/>
        <v>#DIV/0!</v>
      </c>
    </row>
    <row r="381" spans="2:9" ht="26.25" x14ac:dyDescent="0.25">
      <c r="B381" s="476">
        <v>4</v>
      </c>
      <c r="C381" s="477"/>
      <c r="D381" s="478"/>
      <c r="E381" s="55" t="s">
        <v>6</v>
      </c>
      <c r="F381" s="73">
        <v>0</v>
      </c>
      <c r="G381" s="58">
        <v>0</v>
      </c>
      <c r="H381" s="97">
        <v>0</v>
      </c>
      <c r="I381" s="96" t="e">
        <f t="shared" si="13"/>
        <v>#DIV/0!</v>
      </c>
    </row>
    <row r="382" spans="2:9" ht="26.25" x14ac:dyDescent="0.25">
      <c r="B382" s="476">
        <v>42</v>
      </c>
      <c r="C382" s="477"/>
      <c r="D382" s="478"/>
      <c r="E382" s="55" t="s">
        <v>116</v>
      </c>
      <c r="F382" s="58">
        <v>0</v>
      </c>
      <c r="G382" s="58">
        <v>0</v>
      </c>
      <c r="H382" s="95">
        <v>0</v>
      </c>
      <c r="I382" s="96" t="e">
        <f t="shared" si="13"/>
        <v>#DIV/0!</v>
      </c>
    </row>
    <row r="383" spans="2:9" x14ac:dyDescent="0.25">
      <c r="B383" s="473">
        <v>421</v>
      </c>
      <c r="C383" s="474"/>
      <c r="D383" s="475"/>
      <c r="E383" s="56" t="s">
        <v>117</v>
      </c>
      <c r="F383" s="58">
        <v>0</v>
      </c>
      <c r="G383" s="73">
        <v>0</v>
      </c>
      <c r="H383" s="95">
        <v>0</v>
      </c>
      <c r="I383" s="96" t="e">
        <f t="shared" si="13"/>
        <v>#DIV/0!</v>
      </c>
    </row>
    <row r="384" spans="2:9" x14ac:dyDescent="0.25">
      <c r="B384" s="470">
        <v>4212</v>
      </c>
      <c r="C384" s="471"/>
      <c r="D384" s="472"/>
      <c r="E384" s="63" t="s">
        <v>118</v>
      </c>
      <c r="F384" s="58">
        <v>0</v>
      </c>
      <c r="G384" s="58">
        <v>0</v>
      </c>
      <c r="H384" s="95">
        <v>0</v>
      </c>
      <c r="I384" s="96" t="e">
        <f t="shared" si="13"/>
        <v>#DIV/0!</v>
      </c>
    </row>
    <row r="385" spans="1:9" x14ac:dyDescent="0.25">
      <c r="B385" s="473">
        <v>422</v>
      </c>
      <c r="C385" s="474"/>
      <c r="D385" s="475"/>
      <c r="E385" s="56" t="s">
        <v>119</v>
      </c>
      <c r="F385" s="58">
        <v>0</v>
      </c>
      <c r="G385" s="58">
        <v>0</v>
      </c>
      <c r="H385" s="95">
        <v>0</v>
      </c>
      <c r="I385" s="96" t="e">
        <f t="shared" si="13"/>
        <v>#DIV/0!</v>
      </c>
    </row>
    <row r="386" spans="1:9" x14ac:dyDescent="0.25">
      <c r="B386" s="470">
        <v>4221</v>
      </c>
      <c r="C386" s="471"/>
      <c r="D386" s="472"/>
      <c r="E386" s="63" t="s">
        <v>120</v>
      </c>
      <c r="F386" s="58">
        <v>0</v>
      </c>
      <c r="G386" s="58">
        <v>0</v>
      </c>
      <c r="H386" s="95">
        <v>0</v>
      </c>
      <c r="I386" s="96" t="e">
        <f t="shared" si="13"/>
        <v>#DIV/0!</v>
      </c>
    </row>
    <row r="387" spans="1:9" x14ac:dyDescent="0.25">
      <c r="B387" s="470">
        <v>4226</v>
      </c>
      <c r="C387" s="471"/>
      <c r="D387" s="472"/>
      <c r="E387" s="63" t="s">
        <v>121</v>
      </c>
      <c r="F387" s="58">
        <v>0</v>
      </c>
      <c r="G387" s="58">
        <v>0</v>
      </c>
      <c r="H387" s="95">
        <v>0</v>
      </c>
      <c r="I387" s="96" t="e">
        <f t="shared" si="13"/>
        <v>#DIV/0!</v>
      </c>
    </row>
    <row r="388" spans="1:9" x14ac:dyDescent="0.25">
      <c r="B388" s="470">
        <v>4227</v>
      </c>
      <c r="C388" s="471"/>
      <c r="D388" s="472"/>
      <c r="E388" s="60" t="s">
        <v>122</v>
      </c>
      <c r="F388" s="58">
        <v>0</v>
      </c>
      <c r="G388" s="58">
        <v>0</v>
      </c>
      <c r="H388" s="95">
        <v>0</v>
      </c>
      <c r="I388" s="96" t="e">
        <f t="shared" si="13"/>
        <v>#DIV/0!</v>
      </c>
    </row>
    <row r="389" spans="1:9" ht="26.25" x14ac:dyDescent="0.25">
      <c r="B389" s="473">
        <v>424</v>
      </c>
      <c r="C389" s="474"/>
      <c r="D389" s="475"/>
      <c r="E389" s="56" t="s">
        <v>123</v>
      </c>
      <c r="F389" s="58">
        <v>0</v>
      </c>
      <c r="G389" s="58">
        <v>0</v>
      </c>
      <c r="H389" s="95">
        <v>0</v>
      </c>
      <c r="I389" s="96" t="e">
        <f t="shared" si="13"/>
        <v>#DIV/0!</v>
      </c>
    </row>
    <row r="390" spans="1:9" x14ac:dyDescent="0.25">
      <c r="B390" s="470">
        <v>4241</v>
      </c>
      <c r="C390" s="471"/>
      <c r="D390" s="472"/>
      <c r="E390" s="60" t="s">
        <v>124</v>
      </c>
      <c r="F390" s="58">
        <v>0</v>
      </c>
      <c r="G390" s="58">
        <v>0</v>
      </c>
      <c r="H390" s="95">
        <v>0</v>
      </c>
      <c r="I390" s="96" t="e">
        <f t="shared" si="13"/>
        <v>#DIV/0!</v>
      </c>
    </row>
    <row r="391" spans="1:9" x14ac:dyDescent="0.25">
      <c r="B391" s="470">
        <v>9</v>
      </c>
      <c r="C391" s="471"/>
      <c r="D391" s="472"/>
      <c r="E391" s="60" t="s">
        <v>135</v>
      </c>
      <c r="F391" s="58">
        <v>23.49</v>
      </c>
      <c r="G391" s="58">
        <v>0</v>
      </c>
      <c r="H391" s="95">
        <v>0</v>
      </c>
      <c r="I391" s="96" t="e">
        <f t="shared" si="13"/>
        <v>#DIV/0!</v>
      </c>
    </row>
    <row r="392" spans="1:9" x14ac:dyDescent="0.25">
      <c r="B392" s="496"/>
      <c r="C392" s="497"/>
      <c r="D392" s="498"/>
      <c r="E392" s="54" t="s">
        <v>136</v>
      </c>
      <c r="F392" s="73">
        <v>1300000</v>
      </c>
      <c r="G392" s="73">
        <v>1400000</v>
      </c>
      <c r="H392" s="97">
        <f>H393+H454+H460</f>
        <v>1388309.41</v>
      </c>
      <c r="I392" s="96">
        <f t="shared" si="13"/>
        <v>99.164957857142852</v>
      </c>
    </row>
    <row r="393" spans="1:9" x14ac:dyDescent="0.25">
      <c r="A393" s="40"/>
      <c r="B393" s="609"/>
      <c r="C393" s="610"/>
      <c r="D393" s="611"/>
      <c r="E393" s="54" t="s">
        <v>624</v>
      </c>
      <c r="F393" s="73">
        <f>F394</f>
        <v>1299450</v>
      </c>
      <c r="G393" s="73">
        <f t="shared" ref="G393:H393" si="14">G394</f>
        <v>1399450</v>
      </c>
      <c r="H393" s="73">
        <f>H394+H444</f>
        <v>1387943.3199999998</v>
      </c>
      <c r="I393" s="96">
        <f t="shared" si="13"/>
        <v>99.177771267283561</v>
      </c>
    </row>
    <row r="394" spans="1:9" x14ac:dyDescent="0.25">
      <c r="B394" s="476">
        <v>3</v>
      </c>
      <c r="C394" s="477"/>
      <c r="D394" s="478"/>
      <c r="E394" s="55" t="s">
        <v>4</v>
      </c>
      <c r="F394" s="58">
        <v>1299450</v>
      </c>
      <c r="G394" s="58">
        <v>1399450</v>
      </c>
      <c r="H394" s="95">
        <f>H395+H405+H437+H441</f>
        <v>1387436.5899999999</v>
      </c>
      <c r="I394" s="96">
        <f t="shared" si="13"/>
        <v>99.141562042230873</v>
      </c>
    </row>
    <row r="395" spans="1:9" x14ac:dyDescent="0.25">
      <c r="B395" s="476">
        <v>31</v>
      </c>
      <c r="C395" s="477"/>
      <c r="D395" s="478"/>
      <c r="E395" s="55" t="s">
        <v>5</v>
      </c>
      <c r="F395" s="58">
        <v>1295020</v>
      </c>
      <c r="G395" s="58">
        <v>1393883.5</v>
      </c>
      <c r="H395" s="95">
        <f>H396+H400+H402</f>
        <v>1382195.21</v>
      </c>
      <c r="I395" s="96">
        <f t="shared" si="13"/>
        <v>99.161458615443834</v>
      </c>
    </row>
    <row r="396" spans="1:9" x14ac:dyDescent="0.25">
      <c r="B396" s="473">
        <v>311</v>
      </c>
      <c r="C396" s="474"/>
      <c r="D396" s="475"/>
      <c r="E396" s="56" t="s">
        <v>26</v>
      </c>
      <c r="F396" s="58">
        <v>1103420</v>
      </c>
      <c r="G396" s="58">
        <v>1153883.5</v>
      </c>
      <c r="H396" s="95">
        <f>H397+H398+H399</f>
        <v>1147577.7</v>
      </c>
      <c r="I396" s="96">
        <f t="shared" si="13"/>
        <v>99.453515021230473</v>
      </c>
    </row>
    <row r="397" spans="1:9" x14ac:dyDescent="0.25">
      <c r="B397" s="482">
        <v>3111</v>
      </c>
      <c r="C397" s="483"/>
      <c r="D397" s="484"/>
      <c r="E397" s="57" t="s">
        <v>76</v>
      </c>
      <c r="F397" s="58">
        <v>1103420</v>
      </c>
      <c r="G397" s="58">
        <v>1153883.5</v>
      </c>
      <c r="H397" s="95">
        <v>1097432.58</v>
      </c>
      <c r="I397" s="96">
        <f t="shared" si="13"/>
        <v>95.107745279311132</v>
      </c>
    </row>
    <row r="398" spans="1:9" x14ac:dyDescent="0.25">
      <c r="B398" s="482">
        <v>3113</v>
      </c>
      <c r="C398" s="483"/>
      <c r="D398" s="484"/>
      <c r="E398" s="57" t="s">
        <v>77</v>
      </c>
      <c r="F398" s="58">
        <v>0</v>
      </c>
      <c r="G398" s="58">
        <v>0</v>
      </c>
      <c r="H398" s="95">
        <v>36040.42</v>
      </c>
      <c r="I398" s="96" t="e">
        <f t="shared" si="13"/>
        <v>#DIV/0!</v>
      </c>
    </row>
    <row r="399" spans="1:9" x14ac:dyDescent="0.25">
      <c r="B399" s="482">
        <v>3114</v>
      </c>
      <c r="C399" s="483"/>
      <c r="D399" s="484"/>
      <c r="E399" s="57" t="s">
        <v>78</v>
      </c>
      <c r="F399" s="58">
        <v>0</v>
      </c>
      <c r="G399" s="58">
        <v>0</v>
      </c>
      <c r="H399" s="95">
        <v>14104.7</v>
      </c>
      <c r="I399" s="96" t="e">
        <f t="shared" si="13"/>
        <v>#DIV/0!</v>
      </c>
    </row>
    <row r="400" spans="1:9" x14ac:dyDescent="0.25">
      <c r="B400" s="473">
        <v>312</v>
      </c>
      <c r="C400" s="474"/>
      <c r="D400" s="475"/>
      <c r="E400" s="56" t="s">
        <v>79</v>
      </c>
      <c r="F400" s="58">
        <v>30000</v>
      </c>
      <c r="G400" s="58">
        <v>50000</v>
      </c>
      <c r="H400" s="95">
        <f>H401</f>
        <v>47053.69</v>
      </c>
      <c r="I400" s="96">
        <f t="shared" si="13"/>
        <v>94.107380000000006</v>
      </c>
    </row>
    <row r="401" spans="2:9" x14ac:dyDescent="0.25">
      <c r="B401" s="482">
        <v>3121</v>
      </c>
      <c r="C401" s="483"/>
      <c r="D401" s="484"/>
      <c r="E401" s="57" t="s">
        <v>79</v>
      </c>
      <c r="F401" s="58">
        <v>30000</v>
      </c>
      <c r="G401" s="58">
        <v>50000</v>
      </c>
      <c r="H401" s="95">
        <v>47053.69</v>
      </c>
      <c r="I401" s="96">
        <f t="shared" si="13"/>
        <v>94.107380000000006</v>
      </c>
    </row>
    <row r="402" spans="2:9" x14ac:dyDescent="0.25">
      <c r="B402" s="473">
        <v>313</v>
      </c>
      <c r="C402" s="474"/>
      <c r="D402" s="475"/>
      <c r="E402" s="56" t="s">
        <v>80</v>
      </c>
      <c r="F402" s="58">
        <v>161600</v>
      </c>
      <c r="G402" s="58">
        <v>190000</v>
      </c>
      <c r="H402" s="95">
        <f>H403</f>
        <v>187563.82</v>
      </c>
      <c r="I402" s="96">
        <f t="shared" si="13"/>
        <v>98.717799999999997</v>
      </c>
    </row>
    <row r="403" spans="2:9" x14ac:dyDescent="0.25">
      <c r="B403" s="482">
        <v>3132</v>
      </c>
      <c r="C403" s="483"/>
      <c r="D403" s="484"/>
      <c r="E403" s="57" t="s">
        <v>81</v>
      </c>
      <c r="F403" s="58">
        <v>161600</v>
      </c>
      <c r="G403" s="58">
        <v>190000</v>
      </c>
      <c r="H403" s="95">
        <v>187563.82</v>
      </c>
      <c r="I403" s="96">
        <f t="shared" si="13"/>
        <v>98.717799999999997</v>
      </c>
    </row>
    <row r="404" spans="2:9" ht="22.5" x14ac:dyDescent="0.25">
      <c r="B404" s="482">
        <v>3133</v>
      </c>
      <c r="C404" s="483"/>
      <c r="D404" s="484"/>
      <c r="E404" s="57" t="s">
        <v>82</v>
      </c>
      <c r="F404" s="58">
        <v>0</v>
      </c>
      <c r="G404" s="58">
        <v>0</v>
      </c>
      <c r="H404" s="95">
        <v>0</v>
      </c>
      <c r="I404" s="96" t="e">
        <f t="shared" si="13"/>
        <v>#DIV/0!</v>
      </c>
    </row>
    <row r="405" spans="2:9" x14ac:dyDescent="0.25">
      <c r="B405" s="476">
        <v>32</v>
      </c>
      <c r="C405" s="477"/>
      <c r="D405" s="478"/>
      <c r="E405" s="55" t="s">
        <v>13</v>
      </c>
      <c r="F405" s="58">
        <v>4430</v>
      </c>
      <c r="G405" s="58">
        <v>5130</v>
      </c>
      <c r="H405" s="95">
        <f>H406+H410+H417+H427+H429</f>
        <v>4804.8799999999992</v>
      </c>
      <c r="I405" s="96">
        <f t="shared" si="13"/>
        <v>93.662378167641307</v>
      </c>
    </row>
    <row r="406" spans="2:9" x14ac:dyDescent="0.25">
      <c r="B406" s="473">
        <v>321</v>
      </c>
      <c r="C406" s="474"/>
      <c r="D406" s="475"/>
      <c r="E406" s="56" t="s">
        <v>28</v>
      </c>
      <c r="F406" s="58">
        <v>530</v>
      </c>
      <c r="G406" s="58">
        <v>530</v>
      </c>
      <c r="H406" s="95">
        <v>436.91</v>
      </c>
      <c r="I406" s="96">
        <f t="shared" si="13"/>
        <v>82.435849056603786</v>
      </c>
    </row>
    <row r="407" spans="2:9" x14ac:dyDescent="0.25">
      <c r="B407" s="482">
        <v>3211</v>
      </c>
      <c r="C407" s="483"/>
      <c r="D407" s="484"/>
      <c r="E407" s="57" t="s">
        <v>29</v>
      </c>
      <c r="F407" s="58">
        <v>530</v>
      </c>
      <c r="G407" s="58">
        <v>530</v>
      </c>
      <c r="H407" s="95">
        <v>436.91</v>
      </c>
      <c r="I407" s="96">
        <f t="shared" si="13"/>
        <v>82.435849056603786</v>
      </c>
    </row>
    <row r="408" spans="2:9" x14ac:dyDescent="0.25">
      <c r="B408" s="470">
        <v>3212</v>
      </c>
      <c r="C408" s="471"/>
      <c r="D408" s="472"/>
      <c r="E408" s="59" t="s">
        <v>83</v>
      </c>
      <c r="F408" s="58">
        <v>0</v>
      </c>
      <c r="G408" s="58">
        <v>0</v>
      </c>
      <c r="H408" s="95">
        <v>0</v>
      </c>
      <c r="I408" s="96" t="e">
        <f t="shared" si="13"/>
        <v>#DIV/0!</v>
      </c>
    </row>
    <row r="409" spans="2:9" x14ac:dyDescent="0.25">
      <c r="B409" s="470">
        <v>3213</v>
      </c>
      <c r="C409" s="471"/>
      <c r="D409" s="472"/>
      <c r="E409" s="59" t="s">
        <v>84</v>
      </c>
      <c r="F409" s="58">
        <v>0</v>
      </c>
      <c r="G409" s="58">
        <v>0</v>
      </c>
      <c r="H409" s="95">
        <v>0</v>
      </c>
      <c r="I409" s="96" t="e">
        <f t="shared" si="13"/>
        <v>#DIV/0!</v>
      </c>
    </row>
    <row r="410" spans="2:9" x14ac:dyDescent="0.25">
      <c r="B410" s="473">
        <v>322</v>
      </c>
      <c r="C410" s="474"/>
      <c r="D410" s="475"/>
      <c r="E410" s="56" t="s">
        <v>85</v>
      </c>
      <c r="F410" s="58">
        <v>0</v>
      </c>
      <c r="G410" s="58">
        <v>0</v>
      </c>
      <c r="H410" s="95">
        <f>H411</f>
        <v>174.98</v>
      </c>
      <c r="I410" s="96" t="e">
        <f t="shared" ref="I410:I418" si="15">H410/G410*100</f>
        <v>#DIV/0!</v>
      </c>
    </row>
    <row r="411" spans="2:9" x14ac:dyDescent="0.25">
      <c r="B411" s="470">
        <v>3221</v>
      </c>
      <c r="C411" s="471"/>
      <c r="D411" s="472"/>
      <c r="E411" s="59" t="s">
        <v>86</v>
      </c>
      <c r="F411" s="58">
        <v>0</v>
      </c>
      <c r="G411" s="58">
        <v>0</v>
      </c>
      <c r="H411" s="95">
        <v>174.98</v>
      </c>
      <c r="I411" s="96" t="e">
        <f t="shared" si="15"/>
        <v>#DIV/0!</v>
      </c>
    </row>
    <row r="412" spans="2:9" x14ac:dyDescent="0.25">
      <c r="B412" s="470">
        <v>3222</v>
      </c>
      <c r="C412" s="471"/>
      <c r="D412" s="472"/>
      <c r="E412" s="59" t="s">
        <v>87</v>
      </c>
      <c r="F412" s="58">
        <v>0</v>
      </c>
      <c r="G412" s="58">
        <v>0</v>
      </c>
      <c r="H412" s="95">
        <v>0</v>
      </c>
      <c r="I412" s="96" t="e">
        <f t="shared" si="15"/>
        <v>#DIV/0!</v>
      </c>
    </row>
    <row r="413" spans="2:9" x14ac:dyDescent="0.25">
      <c r="B413" s="470">
        <v>3223</v>
      </c>
      <c r="C413" s="471"/>
      <c r="D413" s="472"/>
      <c r="E413" s="59" t="s">
        <v>88</v>
      </c>
      <c r="F413" s="58">
        <v>0</v>
      </c>
      <c r="G413" s="58">
        <v>0</v>
      </c>
      <c r="H413" s="95">
        <v>0</v>
      </c>
      <c r="I413" s="96" t="e">
        <f t="shared" si="15"/>
        <v>#DIV/0!</v>
      </c>
    </row>
    <row r="414" spans="2:9" x14ac:dyDescent="0.25">
      <c r="B414" s="470">
        <v>3224</v>
      </c>
      <c r="C414" s="471"/>
      <c r="D414" s="472"/>
      <c r="E414" s="59" t="s">
        <v>89</v>
      </c>
      <c r="F414" s="58">
        <v>0</v>
      </c>
      <c r="G414" s="58">
        <v>0</v>
      </c>
      <c r="H414" s="95">
        <v>0</v>
      </c>
      <c r="I414" s="96" t="e">
        <f t="shared" si="15"/>
        <v>#DIV/0!</v>
      </c>
    </row>
    <row r="415" spans="2:9" x14ac:dyDescent="0.25">
      <c r="B415" s="470">
        <v>3225</v>
      </c>
      <c r="C415" s="471"/>
      <c r="D415" s="472"/>
      <c r="E415" s="59" t="s">
        <v>90</v>
      </c>
      <c r="F415" s="58">
        <v>0</v>
      </c>
      <c r="G415" s="58">
        <v>0</v>
      </c>
      <c r="H415" s="95">
        <v>0</v>
      </c>
      <c r="I415" s="96" t="e">
        <f t="shared" si="15"/>
        <v>#DIV/0!</v>
      </c>
    </row>
    <row r="416" spans="2:9" x14ac:dyDescent="0.25">
      <c r="B416" s="470">
        <v>3227</v>
      </c>
      <c r="C416" s="471"/>
      <c r="D416" s="472"/>
      <c r="E416" s="59" t="s">
        <v>91</v>
      </c>
      <c r="F416" s="58">
        <v>0</v>
      </c>
      <c r="G416" s="58">
        <v>0</v>
      </c>
      <c r="H416" s="95">
        <v>0</v>
      </c>
      <c r="I416" s="96" t="e">
        <f t="shared" si="15"/>
        <v>#DIV/0!</v>
      </c>
    </row>
    <row r="417" spans="2:9" x14ac:dyDescent="0.25">
      <c r="B417" s="473">
        <v>323</v>
      </c>
      <c r="C417" s="474"/>
      <c r="D417" s="475"/>
      <c r="E417" s="56" t="s">
        <v>92</v>
      </c>
      <c r="F417" s="58">
        <v>0</v>
      </c>
      <c r="G417" s="58">
        <v>0</v>
      </c>
      <c r="H417" s="95">
        <v>30.18</v>
      </c>
      <c r="I417" s="96" t="e">
        <f t="shared" si="15"/>
        <v>#DIV/0!</v>
      </c>
    </row>
    <row r="418" spans="2:9" x14ac:dyDescent="0.25">
      <c r="B418" s="470">
        <v>3231</v>
      </c>
      <c r="C418" s="471"/>
      <c r="D418" s="472"/>
      <c r="E418" s="59" t="s">
        <v>93</v>
      </c>
      <c r="F418" s="58">
        <v>0</v>
      </c>
      <c r="G418" s="58">
        <v>0</v>
      </c>
      <c r="H418" s="95">
        <v>0</v>
      </c>
      <c r="I418" s="96" t="e">
        <f t="shared" si="15"/>
        <v>#DIV/0!</v>
      </c>
    </row>
    <row r="419" spans="2:9" x14ac:dyDescent="0.25">
      <c r="B419" s="470">
        <v>3232</v>
      </c>
      <c r="C419" s="471"/>
      <c r="D419" s="472"/>
      <c r="E419" s="59" t="s">
        <v>94</v>
      </c>
      <c r="F419" s="58">
        <v>0</v>
      </c>
      <c r="G419" s="58">
        <v>0</v>
      </c>
      <c r="H419" s="95">
        <v>0</v>
      </c>
      <c r="I419" s="96" t="e">
        <f t="shared" ref="I419:I484" si="16">H419/G419*100</f>
        <v>#DIV/0!</v>
      </c>
    </row>
    <row r="420" spans="2:9" x14ac:dyDescent="0.25">
      <c r="B420" s="470">
        <v>3233</v>
      </c>
      <c r="C420" s="471"/>
      <c r="D420" s="472"/>
      <c r="E420" s="59" t="s">
        <v>95</v>
      </c>
      <c r="F420" s="58">
        <v>0</v>
      </c>
      <c r="G420" s="58">
        <v>0</v>
      </c>
      <c r="H420" s="95">
        <v>0</v>
      </c>
      <c r="I420" s="96" t="e">
        <f t="shared" si="16"/>
        <v>#DIV/0!</v>
      </c>
    </row>
    <row r="421" spans="2:9" x14ac:dyDescent="0.25">
      <c r="B421" s="470">
        <v>3234</v>
      </c>
      <c r="C421" s="471"/>
      <c r="D421" s="472"/>
      <c r="E421" s="60" t="s">
        <v>96</v>
      </c>
      <c r="F421" s="58">
        <v>0</v>
      </c>
      <c r="G421" s="58">
        <v>0</v>
      </c>
      <c r="H421" s="95">
        <v>0</v>
      </c>
      <c r="I421" s="96" t="e">
        <f t="shared" si="16"/>
        <v>#DIV/0!</v>
      </c>
    </row>
    <row r="422" spans="2:9" x14ac:dyDescent="0.25">
      <c r="B422" s="470">
        <v>3235</v>
      </c>
      <c r="C422" s="471"/>
      <c r="D422" s="472"/>
      <c r="E422" s="60" t="s">
        <v>97</v>
      </c>
      <c r="F422" s="58">
        <v>0</v>
      </c>
      <c r="G422" s="58">
        <v>0</v>
      </c>
      <c r="H422" s="95">
        <v>0</v>
      </c>
      <c r="I422" s="96" t="e">
        <f t="shared" si="16"/>
        <v>#DIV/0!</v>
      </c>
    </row>
    <row r="423" spans="2:9" x14ac:dyDescent="0.25">
      <c r="B423" s="470">
        <v>3236</v>
      </c>
      <c r="C423" s="471"/>
      <c r="D423" s="472"/>
      <c r="E423" s="60" t="s">
        <v>98</v>
      </c>
      <c r="F423" s="58">
        <v>0</v>
      </c>
      <c r="G423" s="58">
        <v>0</v>
      </c>
      <c r="H423" s="95">
        <v>0</v>
      </c>
      <c r="I423" s="96" t="e">
        <f t="shared" si="16"/>
        <v>#DIV/0!</v>
      </c>
    </row>
    <row r="424" spans="2:9" x14ac:dyDescent="0.25">
      <c r="B424" s="470">
        <v>3237</v>
      </c>
      <c r="C424" s="471"/>
      <c r="D424" s="472"/>
      <c r="E424" s="60" t="s">
        <v>99</v>
      </c>
      <c r="F424" s="58">
        <v>0</v>
      </c>
      <c r="G424" s="58">
        <v>0</v>
      </c>
      <c r="H424" s="95">
        <v>30.18</v>
      </c>
      <c r="I424" s="96" t="e">
        <f t="shared" si="16"/>
        <v>#DIV/0!</v>
      </c>
    </row>
    <row r="425" spans="2:9" x14ac:dyDescent="0.25">
      <c r="B425" s="470">
        <v>3238</v>
      </c>
      <c r="C425" s="471"/>
      <c r="D425" s="472"/>
      <c r="E425" s="60" t="s">
        <v>100</v>
      </c>
      <c r="F425" s="58">
        <v>0</v>
      </c>
      <c r="G425" s="58">
        <v>0</v>
      </c>
      <c r="H425" s="95">
        <v>0</v>
      </c>
      <c r="I425" s="96" t="e">
        <f t="shared" si="16"/>
        <v>#DIV/0!</v>
      </c>
    </row>
    <row r="426" spans="2:9" x14ac:dyDescent="0.25">
      <c r="B426" s="470">
        <v>3239</v>
      </c>
      <c r="C426" s="471"/>
      <c r="D426" s="472"/>
      <c r="E426" s="60" t="s">
        <v>101</v>
      </c>
      <c r="F426" s="58">
        <v>0</v>
      </c>
      <c r="G426" s="58">
        <v>0</v>
      </c>
      <c r="H426" s="95">
        <v>0</v>
      </c>
      <c r="I426" s="96" t="e">
        <f t="shared" si="16"/>
        <v>#DIV/0!</v>
      </c>
    </row>
    <row r="427" spans="2:9" ht="26.25" x14ac:dyDescent="0.25">
      <c r="B427" s="473">
        <v>324</v>
      </c>
      <c r="C427" s="474"/>
      <c r="D427" s="475"/>
      <c r="E427" s="56" t="s">
        <v>131</v>
      </c>
      <c r="F427" s="58">
        <v>0</v>
      </c>
      <c r="G427" s="58">
        <v>0</v>
      </c>
      <c r="H427" s="95">
        <v>0</v>
      </c>
      <c r="I427" s="96" t="e">
        <f t="shared" si="16"/>
        <v>#DIV/0!</v>
      </c>
    </row>
    <row r="428" spans="2:9" ht="23.25" x14ac:dyDescent="0.25">
      <c r="B428" s="470">
        <v>3241</v>
      </c>
      <c r="C428" s="471"/>
      <c r="D428" s="472"/>
      <c r="E428" s="60" t="s">
        <v>132</v>
      </c>
      <c r="F428" s="58">
        <v>0</v>
      </c>
      <c r="G428" s="58">
        <v>0</v>
      </c>
      <c r="H428" s="95">
        <v>0</v>
      </c>
      <c r="I428" s="96" t="e">
        <f t="shared" si="16"/>
        <v>#DIV/0!</v>
      </c>
    </row>
    <row r="429" spans="2:9" x14ac:dyDescent="0.25">
      <c r="B429" s="473">
        <v>329</v>
      </c>
      <c r="C429" s="474"/>
      <c r="D429" s="475"/>
      <c r="E429" s="56" t="s">
        <v>102</v>
      </c>
      <c r="F429" s="58">
        <v>3900</v>
      </c>
      <c r="G429" s="58">
        <v>4600</v>
      </c>
      <c r="H429" s="95">
        <f>H432+H434+H436</f>
        <v>4162.8099999999995</v>
      </c>
      <c r="I429" s="96">
        <f t="shared" si="16"/>
        <v>90.495869565217376</v>
      </c>
    </row>
    <row r="430" spans="2:9" ht="23.25" x14ac:dyDescent="0.25">
      <c r="B430" s="470">
        <v>3291</v>
      </c>
      <c r="C430" s="471"/>
      <c r="D430" s="472"/>
      <c r="E430" s="60" t="s">
        <v>103</v>
      </c>
      <c r="F430" s="58">
        <v>0</v>
      </c>
      <c r="G430" s="58">
        <v>0</v>
      </c>
      <c r="H430" s="95">
        <v>0</v>
      </c>
      <c r="I430" s="96" t="e">
        <f t="shared" si="16"/>
        <v>#DIV/0!</v>
      </c>
    </row>
    <row r="431" spans="2:9" x14ac:dyDescent="0.25">
      <c r="B431" s="470">
        <v>3292</v>
      </c>
      <c r="C431" s="471"/>
      <c r="D431" s="472"/>
      <c r="E431" s="60" t="s">
        <v>104</v>
      </c>
      <c r="F431" s="58">
        <v>0</v>
      </c>
      <c r="G431" s="58">
        <v>0</v>
      </c>
      <c r="H431" s="95">
        <v>0</v>
      </c>
      <c r="I431" s="96" t="e">
        <f t="shared" si="16"/>
        <v>#DIV/0!</v>
      </c>
    </row>
    <row r="432" spans="2:9" x14ac:dyDescent="0.25">
      <c r="B432" s="470">
        <v>3293</v>
      </c>
      <c r="C432" s="471"/>
      <c r="D432" s="472"/>
      <c r="E432" s="60" t="s">
        <v>105</v>
      </c>
      <c r="F432" s="58">
        <v>0</v>
      </c>
      <c r="G432" s="58">
        <v>0</v>
      </c>
      <c r="H432" s="95">
        <v>40.81</v>
      </c>
      <c r="I432" s="96" t="e">
        <f t="shared" si="16"/>
        <v>#DIV/0!</v>
      </c>
    </row>
    <row r="433" spans="2:9" x14ac:dyDescent="0.25">
      <c r="B433" s="470">
        <v>3294</v>
      </c>
      <c r="C433" s="471"/>
      <c r="D433" s="472"/>
      <c r="E433" s="60" t="s">
        <v>106</v>
      </c>
      <c r="F433" s="58">
        <v>0</v>
      </c>
      <c r="G433" s="58">
        <v>0</v>
      </c>
      <c r="H433" s="95">
        <v>0</v>
      </c>
      <c r="I433" s="96" t="e">
        <f t="shared" si="16"/>
        <v>#DIV/0!</v>
      </c>
    </row>
    <row r="434" spans="2:9" x14ac:dyDescent="0.25">
      <c r="B434" s="470">
        <v>3295</v>
      </c>
      <c r="C434" s="471"/>
      <c r="D434" s="472"/>
      <c r="E434" s="60" t="s">
        <v>107</v>
      </c>
      <c r="F434" s="58">
        <v>3500</v>
      </c>
      <c r="G434" s="58">
        <v>4100</v>
      </c>
      <c r="H434" s="95">
        <v>3976</v>
      </c>
      <c r="I434" s="96">
        <f t="shared" si="16"/>
        <v>96.975609756097555</v>
      </c>
    </row>
    <row r="435" spans="2:9" x14ac:dyDescent="0.25">
      <c r="B435" s="470">
        <v>3296</v>
      </c>
      <c r="C435" s="471"/>
      <c r="D435" s="472"/>
      <c r="E435" s="60" t="s">
        <v>108</v>
      </c>
      <c r="F435" s="58">
        <v>0</v>
      </c>
      <c r="G435" s="58">
        <v>0</v>
      </c>
      <c r="H435" s="95">
        <v>0</v>
      </c>
      <c r="I435" s="96" t="e">
        <f t="shared" si="16"/>
        <v>#DIV/0!</v>
      </c>
    </row>
    <row r="436" spans="2:9" x14ac:dyDescent="0.25">
      <c r="B436" s="470">
        <v>3299</v>
      </c>
      <c r="C436" s="471"/>
      <c r="D436" s="472"/>
      <c r="E436" s="60" t="s">
        <v>109</v>
      </c>
      <c r="F436" s="58">
        <v>400</v>
      </c>
      <c r="G436" s="58">
        <v>500</v>
      </c>
      <c r="H436" s="95">
        <v>146</v>
      </c>
      <c r="I436" s="96">
        <f t="shared" si="16"/>
        <v>29.2</v>
      </c>
    </row>
    <row r="437" spans="2:9" x14ac:dyDescent="0.25">
      <c r="B437" s="476">
        <v>34</v>
      </c>
      <c r="C437" s="477"/>
      <c r="D437" s="478"/>
      <c r="E437" s="55" t="s">
        <v>110</v>
      </c>
      <c r="F437" s="58">
        <v>0</v>
      </c>
      <c r="G437" s="58">
        <v>0</v>
      </c>
      <c r="H437" s="95">
        <v>0</v>
      </c>
      <c r="I437" s="96" t="e">
        <f t="shared" si="16"/>
        <v>#DIV/0!</v>
      </c>
    </row>
    <row r="438" spans="2:9" x14ac:dyDescent="0.25">
      <c r="B438" s="473">
        <v>343</v>
      </c>
      <c r="C438" s="474"/>
      <c r="D438" s="475"/>
      <c r="E438" s="56" t="s">
        <v>111</v>
      </c>
      <c r="F438" s="58">
        <v>0</v>
      </c>
      <c r="G438" s="58">
        <v>0</v>
      </c>
      <c r="H438" s="95">
        <v>0</v>
      </c>
      <c r="I438" s="96" t="e">
        <f t="shared" si="16"/>
        <v>#DIV/0!</v>
      </c>
    </row>
    <row r="439" spans="2:9" x14ac:dyDescent="0.25">
      <c r="B439" s="470">
        <v>3431</v>
      </c>
      <c r="C439" s="471"/>
      <c r="D439" s="472"/>
      <c r="E439" s="61" t="s">
        <v>112</v>
      </c>
      <c r="F439" s="58">
        <v>0</v>
      </c>
      <c r="G439" s="58">
        <v>0</v>
      </c>
      <c r="H439" s="95">
        <v>0</v>
      </c>
      <c r="I439" s="96" t="e">
        <f t="shared" si="16"/>
        <v>#DIV/0!</v>
      </c>
    </row>
    <row r="440" spans="2:9" x14ac:dyDescent="0.25">
      <c r="B440" s="470">
        <v>3433</v>
      </c>
      <c r="C440" s="471"/>
      <c r="D440" s="472"/>
      <c r="E440" s="60" t="s">
        <v>113</v>
      </c>
      <c r="F440" s="58">
        <v>0</v>
      </c>
      <c r="G440" s="58">
        <v>0</v>
      </c>
      <c r="H440" s="95">
        <v>0</v>
      </c>
      <c r="I440" s="96" t="e">
        <f t="shared" si="16"/>
        <v>#DIV/0!</v>
      </c>
    </row>
    <row r="441" spans="2:9" x14ac:dyDescent="0.25">
      <c r="B441" s="476">
        <v>38</v>
      </c>
      <c r="C441" s="477"/>
      <c r="D441" s="478"/>
      <c r="E441" s="55" t="s">
        <v>141</v>
      </c>
      <c r="F441" s="58">
        <v>0</v>
      </c>
      <c r="G441" s="58">
        <v>436.5</v>
      </c>
      <c r="H441" s="95">
        <v>436.5</v>
      </c>
      <c r="I441" s="96">
        <f t="shared" si="16"/>
        <v>100</v>
      </c>
    </row>
    <row r="442" spans="2:9" x14ac:dyDescent="0.25">
      <c r="B442" s="473">
        <v>381</v>
      </c>
      <c r="C442" s="474"/>
      <c r="D442" s="475"/>
      <c r="E442" s="56" t="s">
        <v>142</v>
      </c>
      <c r="F442" s="58">
        <v>0</v>
      </c>
      <c r="G442" s="58">
        <v>436.5</v>
      </c>
      <c r="H442" s="95">
        <v>436.5</v>
      </c>
      <c r="I442" s="96">
        <f t="shared" si="16"/>
        <v>100</v>
      </c>
    </row>
    <row r="443" spans="2:9" x14ac:dyDescent="0.25">
      <c r="B443" s="470">
        <v>3812</v>
      </c>
      <c r="C443" s="471"/>
      <c r="D443" s="472"/>
      <c r="E443" s="56" t="s">
        <v>143</v>
      </c>
      <c r="F443" s="58">
        <v>0</v>
      </c>
      <c r="G443" s="58">
        <v>436.5</v>
      </c>
      <c r="H443" s="95">
        <v>436.5</v>
      </c>
      <c r="I443" s="96">
        <f t="shared" si="16"/>
        <v>100</v>
      </c>
    </row>
    <row r="444" spans="2:9" ht="26.25" x14ac:dyDescent="0.25">
      <c r="B444" s="476">
        <v>4</v>
      </c>
      <c r="C444" s="477"/>
      <c r="D444" s="478"/>
      <c r="E444" s="55" t="s">
        <v>6</v>
      </c>
      <c r="F444" s="58">
        <v>550</v>
      </c>
      <c r="G444" s="58">
        <v>550</v>
      </c>
      <c r="H444" s="95">
        <f>H452</f>
        <v>506.73</v>
      </c>
      <c r="I444" s="96">
        <f t="shared" si="16"/>
        <v>92.13272727272728</v>
      </c>
    </row>
    <row r="445" spans="2:9" ht="26.25" x14ac:dyDescent="0.25">
      <c r="B445" s="476">
        <v>42</v>
      </c>
      <c r="C445" s="477"/>
      <c r="D445" s="478"/>
      <c r="E445" s="55" t="s">
        <v>116</v>
      </c>
      <c r="F445" s="58">
        <v>550</v>
      </c>
      <c r="G445" s="58">
        <v>550</v>
      </c>
      <c r="H445" s="95">
        <f>H452</f>
        <v>506.73</v>
      </c>
      <c r="I445" s="96">
        <f t="shared" si="16"/>
        <v>92.13272727272728</v>
      </c>
    </row>
    <row r="446" spans="2:9" x14ac:dyDescent="0.25">
      <c r="B446" s="473">
        <v>421</v>
      </c>
      <c r="C446" s="474"/>
      <c r="D446" s="475"/>
      <c r="E446" s="56" t="s">
        <v>117</v>
      </c>
      <c r="F446" s="58">
        <v>0</v>
      </c>
      <c r="G446" s="58">
        <v>0</v>
      </c>
      <c r="H446" s="95">
        <v>0</v>
      </c>
      <c r="I446" s="96" t="e">
        <f t="shared" si="16"/>
        <v>#DIV/0!</v>
      </c>
    </row>
    <row r="447" spans="2:9" x14ac:dyDescent="0.25">
      <c r="B447" s="470">
        <v>4212</v>
      </c>
      <c r="C447" s="471"/>
      <c r="D447" s="472"/>
      <c r="E447" s="63" t="s">
        <v>118</v>
      </c>
      <c r="F447" s="58">
        <v>0</v>
      </c>
      <c r="G447" s="58">
        <v>0</v>
      </c>
      <c r="H447" s="95">
        <v>0</v>
      </c>
      <c r="I447" s="96" t="e">
        <f t="shared" si="16"/>
        <v>#DIV/0!</v>
      </c>
    </row>
    <row r="448" spans="2:9" x14ac:dyDescent="0.25">
      <c r="B448" s="473">
        <v>422</v>
      </c>
      <c r="C448" s="474"/>
      <c r="D448" s="475"/>
      <c r="E448" s="56" t="s">
        <v>119</v>
      </c>
      <c r="F448" s="58">
        <v>0</v>
      </c>
      <c r="G448" s="58">
        <v>0</v>
      </c>
      <c r="H448" s="95">
        <v>0</v>
      </c>
      <c r="I448" s="96" t="e">
        <f t="shared" si="16"/>
        <v>#DIV/0!</v>
      </c>
    </row>
    <row r="449" spans="2:9" x14ac:dyDescent="0.25">
      <c r="B449" s="470">
        <v>4221</v>
      </c>
      <c r="C449" s="471"/>
      <c r="D449" s="472"/>
      <c r="E449" s="63" t="s">
        <v>120</v>
      </c>
      <c r="F449" s="58">
        <v>0</v>
      </c>
      <c r="G449" s="58">
        <v>0</v>
      </c>
      <c r="H449" s="95">
        <v>0</v>
      </c>
      <c r="I449" s="96" t="e">
        <f t="shared" si="16"/>
        <v>#DIV/0!</v>
      </c>
    </row>
    <row r="450" spans="2:9" x14ac:dyDescent="0.25">
      <c r="B450" s="470">
        <v>4226</v>
      </c>
      <c r="C450" s="471"/>
      <c r="D450" s="472"/>
      <c r="E450" s="63" t="s">
        <v>121</v>
      </c>
      <c r="F450" s="58">
        <v>0</v>
      </c>
      <c r="G450" s="58">
        <v>0</v>
      </c>
      <c r="H450" s="95">
        <v>0</v>
      </c>
      <c r="I450" s="96" t="e">
        <f t="shared" si="16"/>
        <v>#DIV/0!</v>
      </c>
    </row>
    <row r="451" spans="2:9" x14ac:dyDescent="0.25">
      <c r="B451" s="470">
        <v>4227</v>
      </c>
      <c r="C451" s="471"/>
      <c r="D451" s="472"/>
      <c r="E451" s="60" t="s">
        <v>122</v>
      </c>
      <c r="F451" s="58">
        <v>0</v>
      </c>
      <c r="G451" s="58">
        <v>0</v>
      </c>
      <c r="H451" s="95">
        <v>0</v>
      </c>
      <c r="I451" s="96" t="e">
        <f t="shared" si="16"/>
        <v>#DIV/0!</v>
      </c>
    </row>
    <row r="452" spans="2:9" ht="26.25" x14ac:dyDescent="0.25">
      <c r="B452" s="473">
        <v>424</v>
      </c>
      <c r="C452" s="474"/>
      <c r="D452" s="475"/>
      <c r="E452" s="56" t="s">
        <v>123</v>
      </c>
      <c r="F452" s="58">
        <v>550</v>
      </c>
      <c r="G452" s="58">
        <v>550</v>
      </c>
      <c r="H452" s="95">
        <v>506.73</v>
      </c>
      <c r="I452" s="96">
        <f t="shared" si="16"/>
        <v>92.13272727272728</v>
      </c>
    </row>
    <row r="453" spans="2:9" x14ac:dyDescent="0.25">
      <c r="B453" s="470">
        <v>4241</v>
      </c>
      <c r="C453" s="471"/>
      <c r="D453" s="472"/>
      <c r="E453" s="60" t="s">
        <v>124</v>
      </c>
      <c r="F453" s="58">
        <v>550</v>
      </c>
      <c r="G453" s="58">
        <v>550</v>
      </c>
      <c r="H453" s="95">
        <v>506.73</v>
      </c>
      <c r="I453" s="96">
        <f t="shared" si="16"/>
        <v>92.13272727272728</v>
      </c>
    </row>
    <row r="454" spans="2:9" x14ac:dyDescent="0.25">
      <c r="B454" s="581">
        <v>922</v>
      </c>
      <c r="C454" s="582"/>
      <c r="D454" s="583"/>
      <c r="E454" s="590" t="s">
        <v>615</v>
      </c>
      <c r="F454" s="585">
        <v>0</v>
      </c>
      <c r="G454" s="585">
        <f>G455</f>
        <v>0</v>
      </c>
      <c r="H454" s="586">
        <f>H455</f>
        <v>239.27</v>
      </c>
      <c r="I454" s="572" t="e">
        <f t="shared" si="16"/>
        <v>#DIV/0!</v>
      </c>
    </row>
    <row r="455" spans="2:9" x14ac:dyDescent="0.25">
      <c r="B455" s="573">
        <v>3</v>
      </c>
      <c r="C455" s="574"/>
      <c r="D455" s="575"/>
      <c r="E455" s="570" t="s">
        <v>4</v>
      </c>
      <c r="F455" s="585">
        <v>0</v>
      </c>
      <c r="G455" s="585">
        <f>G456</f>
        <v>0</v>
      </c>
      <c r="H455" s="586">
        <f>H456</f>
        <v>239.27</v>
      </c>
      <c r="I455" s="572" t="e">
        <f t="shared" si="16"/>
        <v>#DIV/0!</v>
      </c>
    </row>
    <row r="456" spans="2:9" x14ac:dyDescent="0.25">
      <c r="B456" s="573">
        <v>32</v>
      </c>
      <c r="C456" s="574"/>
      <c r="D456" s="575"/>
      <c r="E456" s="570" t="s">
        <v>13</v>
      </c>
      <c r="F456" s="585">
        <v>0</v>
      </c>
      <c r="G456" s="585">
        <v>0</v>
      </c>
      <c r="H456" s="586">
        <f>H457</f>
        <v>239.27</v>
      </c>
      <c r="I456" s="572" t="e">
        <f t="shared" si="16"/>
        <v>#DIV/0!</v>
      </c>
    </row>
    <row r="457" spans="2:9" x14ac:dyDescent="0.25">
      <c r="B457" s="576">
        <v>323</v>
      </c>
      <c r="C457" s="577"/>
      <c r="D457" s="578"/>
      <c r="E457" s="579" t="s">
        <v>92</v>
      </c>
      <c r="F457" s="585">
        <v>0</v>
      </c>
      <c r="G457" s="585">
        <v>0</v>
      </c>
      <c r="H457" s="586">
        <f>H458+H459</f>
        <v>239.27</v>
      </c>
      <c r="I457" s="572" t="e">
        <v>#DIV/0!</v>
      </c>
    </row>
    <row r="458" spans="2:9" x14ac:dyDescent="0.25">
      <c r="B458" s="581">
        <v>3237</v>
      </c>
      <c r="C458" s="582"/>
      <c r="D458" s="583"/>
      <c r="E458" s="590" t="s">
        <v>99</v>
      </c>
      <c r="F458" s="585">
        <v>0</v>
      </c>
      <c r="G458" s="585">
        <v>0</v>
      </c>
      <c r="H458" s="586">
        <v>35.270000000000003</v>
      </c>
      <c r="I458" s="572" t="e">
        <v>#DIV/0!</v>
      </c>
    </row>
    <row r="459" spans="2:9" x14ac:dyDescent="0.25">
      <c r="B459" s="581">
        <v>3293</v>
      </c>
      <c r="C459" s="582"/>
      <c r="D459" s="583"/>
      <c r="E459" s="590" t="s">
        <v>105</v>
      </c>
      <c r="F459" s="585">
        <v>0</v>
      </c>
      <c r="G459" s="585">
        <v>0</v>
      </c>
      <c r="H459" s="586">
        <v>204</v>
      </c>
      <c r="I459" s="572" t="e">
        <f t="shared" ref="I459" si="17">H459/G459*100</f>
        <v>#DIV/0!</v>
      </c>
    </row>
    <row r="460" spans="2:9" x14ac:dyDescent="0.25">
      <c r="B460" s="591">
        <v>922</v>
      </c>
      <c r="C460" s="592"/>
      <c r="D460" s="593"/>
      <c r="E460" s="594" t="s">
        <v>616</v>
      </c>
      <c r="F460" s="595">
        <v>0</v>
      </c>
      <c r="G460" s="595">
        <v>126.82</v>
      </c>
      <c r="H460" s="596">
        <v>126.82</v>
      </c>
      <c r="I460" s="597">
        <f t="shared" si="16"/>
        <v>100</v>
      </c>
    </row>
    <row r="461" spans="2:9" ht="26.25" x14ac:dyDescent="0.25">
      <c r="B461" s="502">
        <v>4</v>
      </c>
      <c r="C461" s="503"/>
      <c r="D461" s="504"/>
      <c r="E461" s="64" t="s">
        <v>6</v>
      </c>
      <c r="F461" s="595">
        <v>0</v>
      </c>
      <c r="G461" s="595">
        <v>126.82</v>
      </c>
      <c r="H461" s="596">
        <v>126.82</v>
      </c>
      <c r="I461" s="597">
        <f t="shared" si="16"/>
        <v>100</v>
      </c>
    </row>
    <row r="462" spans="2:9" ht="26.25" x14ac:dyDescent="0.25">
      <c r="B462" s="502">
        <v>42</v>
      </c>
      <c r="C462" s="503"/>
      <c r="D462" s="504"/>
      <c r="E462" s="64" t="s">
        <v>116</v>
      </c>
      <c r="F462" s="595">
        <v>0</v>
      </c>
      <c r="G462" s="595">
        <v>126.82</v>
      </c>
      <c r="H462" s="596">
        <v>126.82</v>
      </c>
      <c r="I462" s="597">
        <f t="shared" si="16"/>
        <v>100</v>
      </c>
    </row>
    <row r="463" spans="2:9" ht="26.25" x14ac:dyDescent="0.25">
      <c r="B463" s="598">
        <v>424</v>
      </c>
      <c r="C463" s="599"/>
      <c r="D463" s="600"/>
      <c r="E463" s="601" t="s">
        <v>123</v>
      </c>
      <c r="F463" s="595">
        <v>0</v>
      </c>
      <c r="G463" s="595">
        <v>126.82</v>
      </c>
      <c r="H463" s="596">
        <v>126.82</v>
      </c>
      <c r="I463" s="597">
        <f t="shared" si="16"/>
        <v>100</v>
      </c>
    </row>
    <row r="464" spans="2:9" x14ac:dyDescent="0.25">
      <c r="B464" s="591">
        <v>4241</v>
      </c>
      <c r="C464" s="592"/>
      <c r="D464" s="593"/>
      <c r="E464" s="594" t="s">
        <v>124</v>
      </c>
      <c r="F464" s="595">
        <v>0</v>
      </c>
      <c r="G464" s="595">
        <v>126.82</v>
      </c>
      <c r="H464" s="596">
        <v>126.82</v>
      </c>
      <c r="I464" s="597">
        <f t="shared" si="16"/>
        <v>100</v>
      </c>
    </row>
    <row r="465" spans="2:9" x14ac:dyDescent="0.25">
      <c r="B465" s="496"/>
      <c r="C465" s="497"/>
      <c r="D465" s="498"/>
      <c r="E465" s="54" t="s">
        <v>137</v>
      </c>
      <c r="F465" s="73">
        <v>8000</v>
      </c>
      <c r="G465" s="58">
        <v>12632.8</v>
      </c>
      <c r="H465" s="97">
        <f>H466+H513</f>
        <v>6407.63</v>
      </c>
      <c r="I465" s="96">
        <f t="shared" si="16"/>
        <v>50.722167690456587</v>
      </c>
    </row>
    <row r="466" spans="2:9" x14ac:dyDescent="0.25">
      <c r="B466" s="476">
        <v>3</v>
      </c>
      <c r="C466" s="477"/>
      <c r="D466" s="478"/>
      <c r="E466" s="55" t="s">
        <v>4</v>
      </c>
      <c r="F466" s="73">
        <v>2700</v>
      </c>
      <c r="G466" s="58">
        <v>2005.79</v>
      </c>
      <c r="H466" s="97">
        <f>H467+H477+H509</f>
        <v>1496.88</v>
      </c>
      <c r="I466" s="96">
        <f t="shared" si="16"/>
        <v>74.627952078732079</v>
      </c>
    </row>
    <row r="467" spans="2:9" x14ac:dyDescent="0.25">
      <c r="B467" s="476">
        <v>31</v>
      </c>
      <c r="C467" s="477"/>
      <c r="D467" s="478"/>
      <c r="E467" s="55" t="s">
        <v>5</v>
      </c>
      <c r="F467" s="73">
        <v>0</v>
      </c>
      <c r="G467" s="73">
        <v>0</v>
      </c>
      <c r="H467" s="73">
        <v>0</v>
      </c>
      <c r="I467" s="96" t="e">
        <f t="shared" si="16"/>
        <v>#DIV/0!</v>
      </c>
    </row>
    <row r="468" spans="2:9" x14ac:dyDescent="0.25">
      <c r="B468" s="473">
        <v>311</v>
      </c>
      <c r="C468" s="474"/>
      <c r="D468" s="475"/>
      <c r="E468" s="56" t="s">
        <v>26</v>
      </c>
      <c r="F468" s="58">
        <v>0</v>
      </c>
      <c r="G468" s="73">
        <v>0</v>
      </c>
      <c r="H468" s="58">
        <v>0</v>
      </c>
      <c r="I468" s="96" t="e">
        <f t="shared" si="16"/>
        <v>#DIV/0!</v>
      </c>
    </row>
    <row r="469" spans="2:9" x14ac:dyDescent="0.25">
      <c r="B469" s="482">
        <v>3111</v>
      </c>
      <c r="C469" s="483"/>
      <c r="D469" s="484"/>
      <c r="E469" s="57" t="s">
        <v>76</v>
      </c>
      <c r="F469" s="58">
        <v>0</v>
      </c>
      <c r="G469" s="73">
        <v>0</v>
      </c>
      <c r="H469" s="58">
        <v>0</v>
      </c>
      <c r="I469" s="96" t="e">
        <f t="shared" si="16"/>
        <v>#DIV/0!</v>
      </c>
    </row>
    <row r="470" spans="2:9" x14ac:dyDescent="0.25">
      <c r="B470" s="482">
        <v>3113</v>
      </c>
      <c r="C470" s="483"/>
      <c r="D470" s="484"/>
      <c r="E470" s="57" t="s">
        <v>77</v>
      </c>
      <c r="F470" s="58">
        <v>0</v>
      </c>
      <c r="G470" s="58">
        <v>0</v>
      </c>
      <c r="H470" s="58">
        <v>0</v>
      </c>
      <c r="I470" s="96" t="e">
        <f t="shared" si="16"/>
        <v>#DIV/0!</v>
      </c>
    </row>
    <row r="471" spans="2:9" x14ac:dyDescent="0.25">
      <c r="B471" s="482">
        <v>3114</v>
      </c>
      <c r="C471" s="483"/>
      <c r="D471" s="484"/>
      <c r="E471" s="57" t="s">
        <v>78</v>
      </c>
      <c r="F471" s="58">
        <v>0</v>
      </c>
      <c r="G471" s="58">
        <v>0</v>
      </c>
      <c r="H471" s="58">
        <v>0</v>
      </c>
      <c r="I471" s="96" t="e">
        <f t="shared" si="16"/>
        <v>#DIV/0!</v>
      </c>
    </row>
    <row r="472" spans="2:9" x14ac:dyDescent="0.25">
      <c r="B472" s="473">
        <v>312</v>
      </c>
      <c r="C472" s="474"/>
      <c r="D472" s="475"/>
      <c r="E472" s="56" t="s">
        <v>79</v>
      </c>
      <c r="F472" s="58">
        <v>0</v>
      </c>
      <c r="G472" s="58">
        <v>0</v>
      </c>
      <c r="H472" s="58">
        <v>0</v>
      </c>
      <c r="I472" s="96" t="e">
        <f t="shared" si="16"/>
        <v>#DIV/0!</v>
      </c>
    </row>
    <row r="473" spans="2:9" x14ac:dyDescent="0.25">
      <c r="B473" s="482">
        <v>3121</v>
      </c>
      <c r="C473" s="483"/>
      <c r="D473" s="484"/>
      <c r="E473" s="57" t="s">
        <v>79</v>
      </c>
      <c r="F473" s="58">
        <v>0</v>
      </c>
      <c r="G473" s="58">
        <v>0</v>
      </c>
      <c r="H473" s="58">
        <v>0</v>
      </c>
      <c r="I473" s="96" t="e">
        <f t="shared" si="16"/>
        <v>#DIV/0!</v>
      </c>
    </row>
    <row r="474" spans="2:9" x14ac:dyDescent="0.25">
      <c r="B474" s="473">
        <v>313</v>
      </c>
      <c r="C474" s="474"/>
      <c r="D474" s="475"/>
      <c r="E474" s="56" t="s">
        <v>80</v>
      </c>
      <c r="F474" s="58">
        <v>0</v>
      </c>
      <c r="G474" s="58">
        <v>0</v>
      </c>
      <c r="H474" s="58">
        <v>0</v>
      </c>
      <c r="I474" s="96" t="e">
        <f t="shared" si="16"/>
        <v>#DIV/0!</v>
      </c>
    </row>
    <row r="475" spans="2:9" x14ac:dyDescent="0.25">
      <c r="B475" s="482">
        <v>3132</v>
      </c>
      <c r="C475" s="483"/>
      <c r="D475" s="484"/>
      <c r="E475" s="57" t="s">
        <v>81</v>
      </c>
      <c r="F475" s="58">
        <v>0</v>
      </c>
      <c r="G475" s="58">
        <v>0</v>
      </c>
      <c r="H475" s="58">
        <v>0</v>
      </c>
      <c r="I475" s="96" t="e">
        <f t="shared" si="16"/>
        <v>#DIV/0!</v>
      </c>
    </row>
    <row r="476" spans="2:9" ht="22.5" x14ac:dyDescent="0.25">
      <c r="B476" s="482">
        <v>3133</v>
      </c>
      <c r="C476" s="483"/>
      <c r="D476" s="484"/>
      <c r="E476" s="57" t="s">
        <v>82</v>
      </c>
      <c r="F476" s="58">
        <v>0</v>
      </c>
      <c r="G476" s="58">
        <v>0</v>
      </c>
      <c r="H476" s="58">
        <v>0</v>
      </c>
      <c r="I476" s="96" t="e">
        <f t="shared" si="16"/>
        <v>#DIV/0!</v>
      </c>
    </row>
    <row r="477" spans="2:9" x14ac:dyDescent="0.25">
      <c r="B477" s="476">
        <v>32</v>
      </c>
      <c r="C477" s="477"/>
      <c r="D477" s="478"/>
      <c r="E477" s="55" t="s">
        <v>13</v>
      </c>
      <c r="F477" s="73">
        <v>2700</v>
      </c>
      <c r="G477" s="58">
        <v>2005.79</v>
      </c>
      <c r="H477" s="97">
        <f>H478+H482+H489+H499+H501</f>
        <v>1496.88</v>
      </c>
      <c r="I477" s="96">
        <f t="shared" si="16"/>
        <v>74.627952078732079</v>
      </c>
    </row>
    <row r="478" spans="2:9" x14ac:dyDescent="0.25">
      <c r="B478" s="473">
        <v>321</v>
      </c>
      <c r="C478" s="474"/>
      <c r="D478" s="475"/>
      <c r="E478" s="56" t="s">
        <v>28</v>
      </c>
      <c r="F478" s="58">
        <v>0</v>
      </c>
      <c r="G478" s="58">
        <v>0</v>
      </c>
      <c r="H478" s="95">
        <v>0</v>
      </c>
      <c r="I478" s="96" t="e">
        <f t="shared" si="16"/>
        <v>#DIV/0!</v>
      </c>
    </row>
    <row r="479" spans="2:9" x14ac:dyDescent="0.25">
      <c r="B479" s="482">
        <v>3211</v>
      </c>
      <c r="C479" s="483"/>
      <c r="D479" s="484"/>
      <c r="E479" s="57" t="s">
        <v>29</v>
      </c>
      <c r="F479" s="58">
        <v>0</v>
      </c>
      <c r="G479" s="73">
        <v>0</v>
      </c>
      <c r="H479" s="95">
        <v>0</v>
      </c>
      <c r="I479" s="96" t="e">
        <f t="shared" si="16"/>
        <v>#DIV/0!</v>
      </c>
    </row>
    <row r="480" spans="2:9" x14ac:dyDescent="0.25">
      <c r="B480" s="470">
        <v>3212</v>
      </c>
      <c r="C480" s="471"/>
      <c r="D480" s="472"/>
      <c r="E480" s="59" t="s">
        <v>83</v>
      </c>
      <c r="F480" s="58">
        <v>0</v>
      </c>
      <c r="G480" s="58">
        <v>0</v>
      </c>
      <c r="H480" s="95">
        <v>0</v>
      </c>
      <c r="I480" s="96" t="e">
        <f t="shared" si="16"/>
        <v>#DIV/0!</v>
      </c>
    </row>
    <row r="481" spans="2:9" x14ac:dyDescent="0.25">
      <c r="B481" s="470">
        <v>3213</v>
      </c>
      <c r="C481" s="471"/>
      <c r="D481" s="472"/>
      <c r="E481" s="59" t="s">
        <v>84</v>
      </c>
      <c r="F481" s="58">
        <v>0</v>
      </c>
      <c r="G481" s="58">
        <v>0</v>
      </c>
      <c r="H481" s="95">
        <v>0</v>
      </c>
      <c r="I481" s="96" t="e">
        <f t="shared" si="16"/>
        <v>#DIV/0!</v>
      </c>
    </row>
    <row r="482" spans="2:9" x14ac:dyDescent="0.25">
      <c r="B482" s="473">
        <v>322</v>
      </c>
      <c r="C482" s="474"/>
      <c r="D482" s="475"/>
      <c r="E482" s="56" t="s">
        <v>85</v>
      </c>
      <c r="F482" s="58">
        <v>1200</v>
      </c>
      <c r="G482" s="58">
        <v>815</v>
      </c>
      <c r="H482" s="95">
        <f>H483+H487</f>
        <v>809.44999999999993</v>
      </c>
      <c r="I482" s="96">
        <f t="shared" si="16"/>
        <v>99.319018404907965</v>
      </c>
    </row>
    <row r="483" spans="2:9" x14ac:dyDescent="0.25">
      <c r="B483" s="470">
        <v>3221</v>
      </c>
      <c r="C483" s="471"/>
      <c r="D483" s="472"/>
      <c r="E483" s="59" t="s">
        <v>86</v>
      </c>
      <c r="F483" s="58">
        <v>0</v>
      </c>
      <c r="G483" s="58">
        <v>205</v>
      </c>
      <c r="H483" s="95">
        <v>201.03</v>
      </c>
      <c r="I483" s="96">
        <f t="shared" si="16"/>
        <v>98.063414634146341</v>
      </c>
    </row>
    <row r="484" spans="2:9" x14ac:dyDescent="0.25">
      <c r="B484" s="470">
        <v>3222</v>
      </c>
      <c r="C484" s="471"/>
      <c r="D484" s="472"/>
      <c r="E484" s="59" t="s">
        <v>87</v>
      </c>
      <c r="F484" s="58">
        <v>1100</v>
      </c>
      <c r="G484" s="58">
        <v>0</v>
      </c>
      <c r="H484" s="95">
        <v>0</v>
      </c>
      <c r="I484" s="96" t="e">
        <f t="shared" si="16"/>
        <v>#DIV/0!</v>
      </c>
    </row>
    <row r="485" spans="2:9" x14ac:dyDescent="0.25">
      <c r="B485" s="470">
        <v>3223</v>
      </c>
      <c r="C485" s="471"/>
      <c r="D485" s="472"/>
      <c r="E485" s="59" t="s">
        <v>88</v>
      </c>
      <c r="F485" s="58">
        <v>0</v>
      </c>
      <c r="G485" s="58">
        <v>0</v>
      </c>
      <c r="H485" s="95">
        <v>0</v>
      </c>
      <c r="I485" s="96" t="e">
        <f t="shared" ref="I485:I522" si="18">H485/G485*100</f>
        <v>#DIV/0!</v>
      </c>
    </row>
    <row r="486" spans="2:9" x14ac:dyDescent="0.25">
      <c r="B486" s="470">
        <v>3224</v>
      </c>
      <c r="C486" s="471"/>
      <c r="D486" s="472"/>
      <c r="E486" s="59" t="s">
        <v>89</v>
      </c>
      <c r="F486" s="58">
        <v>0</v>
      </c>
      <c r="G486" s="58">
        <v>0</v>
      </c>
      <c r="H486" s="95">
        <v>0</v>
      </c>
      <c r="I486" s="96" t="e">
        <f t="shared" si="18"/>
        <v>#DIV/0!</v>
      </c>
    </row>
    <row r="487" spans="2:9" x14ac:dyDescent="0.25">
      <c r="B487" s="470">
        <v>3225</v>
      </c>
      <c r="C487" s="471"/>
      <c r="D487" s="472"/>
      <c r="E487" s="59" t="s">
        <v>90</v>
      </c>
      <c r="F487" s="58">
        <v>100</v>
      </c>
      <c r="G487" s="58">
        <v>610</v>
      </c>
      <c r="H487" s="95">
        <v>608.41999999999996</v>
      </c>
      <c r="I487" s="96">
        <f t="shared" si="18"/>
        <v>99.740983606557364</v>
      </c>
    </row>
    <row r="488" spans="2:9" x14ac:dyDescent="0.25">
      <c r="B488" s="470">
        <v>3227</v>
      </c>
      <c r="C488" s="471"/>
      <c r="D488" s="472"/>
      <c r="E488" s="59" t="s">
        <v>91</v>
      </c>
      <c r="F488" s="58">
        <v>0</v>
      </c>
      <c r="G488" s="58">
        <v>0</v>
      </c>
      <c r="H488" s="95">
        <v>0</v>
      </c>
      <c r="I488" s="96" t="e">
        <f t="shared" si="18"/>
        <v>#DIV/0!</v>
      </c>
    </row>
    <row r="489" spans="2:9" x14ac:dyDescent="0.25">
      <c r="B489" s="473">
        <v>323</v>
      </c>
      <c r="C489" s="474"/>
      <c r="D489" s="475"/>
      <c r="E489" s="56" t="s">
        <v>92</v>
      </c>
      <c r="F489" s="58">
        <v>1000</v>
      </c>
      <c r="G489" s="58">
        <v>610</v>
      </c>
      <c r="H489" s="95">
        <f>H490</f>
        <v>109.49</v>
      </c>
      <c r="I489" s="96">
        <f t="shared" si="18"/>
        <v>17.949180327868852</v>
      </c>
    </row>
    <row r="490" spans="2:9" x14ac:dyDescent="0.25">
      <c r="B490" s="470">
        <v>3231</v>
      </c>
      <c r="C490" s="471"/>
      <c r="D490" s="472"/>
      <c r="E490" s="59" t="s">
        <v>93</v>
      </c>
      <c r="F490" s="58">
        <v>0</v>
      </c>
      <c r="G490" s="58">
        <v>110</v>
      </c>
      <c r="H490" s="95">
        <v>109.49</v>
      </c>
      <c r="I490" s="96">
        <f t="shared" si="18"/>
        <v>99.536363636363632</v>
      </c>
    </row>
    <row r="491" spans="2:9" x14ac:dyDescent="0.25">
      <c r="B491" s="470">
        <v>3232</v>
      </c>
      <c r="C491" s="471"/>
      <c r="D491" s="472"/>
      <c r="E491" s="59" t="s">
        <v>94</v>
      </c>
      <c r="F491" s="58">
        <v>1000</v>
      </c>
      <c r="G491" s="58">
        <v>500</v>
      </c>
      <c r="H491" s="95">
        <v>0</v>
      </c>
      <c r="I491" s="96">
        <f t="shared" si="18"/>
        <v>0</v>
      </c>
    </row>
    <row r="492" spans="2:9" x14ac:dyDescent="0.25">
      <c r="B492" s="470">
        <v>3233</v>
      </c>
      <c r="C492" s="471"/>
      <c r="D492" s="472"/>
      <c r="E492" s="59" t="s">
        <v>95</v>
      </c>
      <c r="F492" s="58">
        <v>0</v>
      </c>
      <c r="G492" s="58">
        <v>0</v>
      </c>
      <c r="H492" s="95">
        <v>0</v>
      </c>
      <c r="I492" s="96" t="e">
        <f t="shared" si="18"/>
        <v>#DIV/0!</v>
      </c>
    </row>
    <row r="493" spans="2:9" x14ac:dyDescent="0.25">
      <c r="B493" s="470">
        <v>3234</v>
      </c>
      <c r="C493" s="471"/>
      <c r="D493" s="472"/>
      <c r="E493" s="60" t="s">
        <v>96</v>
      </c>
      <c r="F493" s="58">
        <v>0</v>
      </c>
      <c r="G493" s="58">
        <v>0</v>
      </c>
      <c r="H493" s="95">
        <v>0</v>
      </c>
      <c r="I493" s="96" t="e">
        <f t="shared" si="18"/>
        <v>#DIV/0!</v>
      </c>
    </row>
    <row r="494" spans="2:9" x14ac:dyDescent="0.25">
      <c r="B494" s="470">
        <v>3235</v>
      </c>
      <c r="C494" s="471"/>
      <c r="D494" s="472"/>
      <c r="E494" s="60" t="s">
        <v>97</v>
      </c>
      <c r="F494" s="58">
        <v>0</v>
      </c>
      <c r="G494" s="58">
        <v>0</v>
      </c>
      <c r="H494" s="95">
        <v>0</v>
      </c>
      <c r="I494" s="96" t="e">
        <f t="shared" si="18"/>
        <v>#DIV/0!</v>
      </c>
    </row>
    <row r="495" spans="2:9" x14ac:dyDescent="0.25">
      <c r="B495" s="470">
        <v>3236</v>
      </c>
      <c r="C495" s="471"/>
      <c r="D495" s="472"/>
      <c r="E495" s="60" t="s">
        <v>98</v>
      </c>
      <c r="F495" s="58">
        <v>0</v>
      </c>
      <c r="G495" s="58">
        <v>0</v>
      </c>
      <c r="H495" s="95">
        <v>0</v>
      </c>
      <c r="I495" s="96" t="e">
        <f t="shared" si="18"/>
        <v>#DIV/0!</v>
      </c>
    </row>
    <row r="496" spans="2:9" x14ac:dyDescent="0.25">
      <c r="B496" s="470">
        <v>3237</v>
      </c>
      <c r="C496" s="471"/>
      <c r="D496" s="472"/>
      <c r="E496" s="60" t="s">
        <v>99</v>
      </c>
      <c r="F496" s="58">
        <v>0</v>
      </c>
      <c r="G496" s="58">
        <v>0</v>
      </c>
      <c r="H496" s="95">
        <v>0</v>
      </c>
      <c r="I496" s="96" t="e">
        <f t="shared" si="18"/>
        <v>#DIV/0!</v>
      </c>
    </row>
    <row r="497" spans="2:9" x14ac:dyDescent="0.25">
      <c r="B497" s="470">
        <v>3238</v>
      </c>
      <c r="C497" s="471"/>
      <c r="D497" s="472"/>
      <c r="E497" s="60" t="s">
        <v>100</v>
      </c>
      <c r="F497" s="58">
        <v>0</v>
      </c>
      <c r="G497" s="58">
        <v>0</v>
      </c>
      <c r="H497" s="95">
        <v>0</v>
      </c>
      <c r="I497" s="96" t="e">
        <f t="shared" si="18"/>
        <v>#DIV/0!</v>
      </c>
    </row>
    <row r="498" spans="2:9" x14ac:dyDescent="0.25">
      <c r="B498" s="470">
        <v>3239</v>
      </c>
      <c r="C498" s="471"/>
      <c r="D498" s="472"/>
      <c r="E498" s="60" t="s">
        <v>101</v>
      </c>
      <c r="F498" s="58">
        <v>0</v>
      </c>
      <c r="G498" s="58">
        <v>0</v>
      </c>
      <c r="H498" s="95">
        <v>0</v>
      </c>
      <c r="I498" s="96" t="e">
        <f t="shared" si="18"/>
        <v>#DIV/0!</v>
      </c>
    </row>
    <row r="499" spans="2:9" ht="26.25" x14ac:dyDescent="0.25">
      <c r="B499" s="473">
        <v>324</v>
      </c>
      <c r="C499" s="474"/>
      <c r="D499" s="475"/>
      <c r="E499" s="56" t="s">
        <v>131</v>
      </c>
      <c r="F499" s="58">
        <v>0</v>
      </c>
      <c r="G499" s="58">
        <v>0</v>
      </c>
      <c r="H499" s="95">
        <v>0</v>
      </c>
      <c r="I499" s="96" t="e">
        <f t="shared" si="18"/>
        <v>#DIV/0!</v>
      </c>
    </row>
    <row r="500" spans="2:9" ht="23.25" x14ac:dyDescent="0.25">
      <c r="B500" s="470">
        <v>3241</v>
      </c>
      <c r="C500" s="471"/>
      <c r="D500" s="472"/>
      <c r="E500" s="60" t="s">
        <v>132</v>
      </c>
      <c r="F500" s="58">
        <v>0</v>
      </c>
      <c r="G500" s="58">
        <v>0</v>
      </c>
      <c r="H500" s="95">
        <v>0</v>
      </c>
      <c r="I500" s="96" t="e">
        <f t="shared" si="18"/>
        <v>#DIV/0!</v>
      </c>
    </row>
    <row r="501" spans="2:9" x14ac:dyDescent="0.25">
      <c r="B501" s="473">
        <v>329</v>
      </c>
      <c r="C501" s="474"/>
      <c r="D501" s="475"/>
      <c r="E501" s="56" t="s">
        <v>102</v>
      </c>
      <c r="F501" s="58">
        <v>500</v>
      </c>
      <c r="G501" s="58">
        <v>580.79</v>
      </c>
      <c r="H501" s="95">
        <f>H503+H508</f>
        <v>577.94000000000005</v>
      </c>
      <c r="I501" s="96">
        <f t="shared" si="18"/>
        <v>99.509289071781552</v>
      </c>
    </row>
    <row r="502" spans="2:9" ht="23.25" x14ac:dyDescent="0.25">
      <c r="B502" s="470">
        <v>3291</v>
      </c>
      <c r="C502" s="471"/>
      <c r="D502" s="472"/>
      <c r="E502" s="60" t="s">
        <v>103</v>
      </c>
      <c r="F502" s="58">
        <v>0</v>
      </c>
      <c r="G502" s="58">
        <v>0</v>
      </c>
      <c r="H502" s="95">
        <v>0</v>
      </c>
      <c r="I502" s="96" t="e">
        <f t="shared" si="18"/>
        <v>#DIV/0!</v>
      </c>
    </row>
    <row r="503" spans="2:9" x14ac:dyDescent="0.25">
      <c r="B503" s="470">
        <v>3292</v>
      </c>
      <c r="C503" s="471"/>
      <c r="D503" s="472"/>
      <c r="E503" s="60" t="s">
        <v>104</v>
      </c>
      <c r="F503" s="58">
        <v>0</v>
      </c>
      <c r="G503" s="58">
        <v>350.79</v>
      </c>
      <c r="H503" s="95">
        <v>350.79</v>
      </c>
      <c r="I503" s="96">
        <f t="shared" si="18"/>
        <v>100</v>
      </c>
    </row>
    <row r="504" spans="2:9" x14ac:dyDescent="0.25">
      <c r="B504" s="470">
        <v>3293</v>
      </c>
      <c r="C504" s="471"/>
      <c r="D504" s="472"/>
      <c r="E504" s="60" t="s">
        <v>105</v>
      </c>
      <c r="F504" s="58">
        <v>0</v>
      </c>
      <c r="G504" s="58">
        <v>0</v>
      </c>
      <c r="H504" s="95">
        <v>0</v>
      </c>
      <c r="I504" s="96" t="e">
        <f t="shared" si="18"/>
        <v>#DIV/0!</v>
      </c>
    </row>
    <row r="505" spans="2:9" x14ac:dyDescent="0.25">
      <c r="B505" s="470">
        <v>3294</v>
      </c>
      <c r="C505" s="471"/>
      <c r="D505" s="472"/>
      <c r="E505" s="60" t="s">
        <v>106</v>
      </c>
      <c r="F505" s="58">
        <v>0</v>
      </c>
      <c r="G505" s="58">
        <v>0</v>
      </c>
      <c r="H505" s="95">
        <v>0</v>
      </c>
      <c r="I505" s="96" t="e">
        <f t="shared" si="18"/>
        <v>#DIV/0!</v>
      </c>
    </row>
    <row r="506" spans="2:9" x14ac:dyDescent="0.25">
      <c r="B506" s="470">
        <v>3295</v>
      </c>
      <c r="C506" s="471"/>
      <c r="D506" s="472"/>
      <c r="E506" s="60" t="s">
        <v>107</v>
      </c>
      <c r="F506" s="58">
        <v>0</v>
      </c>
      <c r="G506" s="58">
        <v>0</v>
      </c>
      <c r="H506" s="95">
        <v>0</v>
      </c>
      <c r="I506" s="96" t="e">
        <f t="shared" si="18"/>
        <v>#DIV/0!</v>
      </c>
    </row>
    <row r="507" spans="2:9" x14ac:dyDescent="0.25">
      <c r="B507" s="470">
        <v>3296</v>
      </c>
      <c r="C507" s="471"/>
      <c r="D507" s="472"/>
      <c r="E507" s="60" t="s">
        <v>108</v>
      </c>
      <c r="F507" s="58">
        <v>0</v>
      </c>
      <c r="G507" s="58">
        <v>0</v>
      </c>
      <c r="H507" s="95">
        <v>0</v>
      </c>
      <c r="I507" s="96" t="e">
        <f t="shared" si="18"/>
        <v>#DIV/0!</v>
      </c>
    </row>
    <row r="508" spans="2:9" x14ac:dyDescent="0.25">
      <c r="B508" s="470">
        <v>3299</v>
      </c>
      <c r="C508" s="471"/>
      <c r="D508" s="472"/>
      <c r="E508" s="60" t="s">
        <v>109</v>
      </c>
      <c r="F508" s="58">
        <v>500</v>
      </c>
      <c r="G508" s="58">
        <v>230</v>
      </c>
      <c r="H508" s="95">
        <v>227.15</v>
      </c>
      <c r="I508" s="96">
        <f t="shared" si="18"/>
        <v>98.760869565217391</v>
      </c>
    </row>
    <row r="509" spans="2:9" x14ac:dyDescent="0.25">
      <c r="B509" s="476">
        <v>34</v>
      </c>
      <c r="C509" s="477"/>
      <c r="D509" s="478"/>
      <c r="E509" s="55" t="s">
        <v>110</v>
      </c>
      <c r="F509" s="58">
        <v>0</v>
      </c>
      <c r="G509" s="58">
        <v>0</v>
      </c>
      <c r="H509" s="95">
        <v>0</v>
      </c>
      <c r="I509" s="96" t="e">
        <f t="shared" si="18"/>
        <v>#DIV/0!</v>
      </c>
    </row>
    <row r="510" spans="2:9" x14ac:dyDescent="0.25">
      <c r="B510" s="473">
        <v>343</v>
      </c>
      <c r="C510" s="474"/>
      <c r="D510" s="475"/>
      <c r="E510" s="56" t="s">
        <v>111</v>
      </c>
      <c r="F510" s="58">
        <v>0</v>
      </c>
      <c r="G510" s="58">
        <v>0</v>
      </c>
      <c r="H510" s="95">
        <v>0</v>
      </c>
      <c r="I510" s="96" t="e">
        <f t="shared" si="18"/>
        <v>#DIV/0!</v>
      </c>
    </row>
    <row r="511" spans="2:9" x14ac:dyDescent="0.25">
      <c r="B511" s="470">
        <v>3431</v>
      </c>
      <c r="C511" s="471"/>
      <c r="D511" s="472"/>
      <c r="E511" s="61" t="s">
        <v>112</v>
      </c>
      <c r="F511" s="58">
        <v>0</v>
      </c>
      <c r="G511" s="58">
        <v>0</v>
      </c>
      <c r="H511" s="95">
        <v>0</v>
      </c>
      <c r="I511" s="96" t="e">
        <f t="shared" si="18"/>
        <v>#DIV/0!</v>
      </c>
    </row>
    <row r="512" spans="2:9" x14ac:dyDescent="0.25">
      <c r="B512" s="470">
        <v>3433</v>
      </c>
      <c r="C512" s="471"/>
      <c r="D512" s="472"/>
      <c r="E512" s="60" t="s">
        <v>113</v>
      </c>
      <c r="F512" s="58">
        <v>0</v>
      </c>
      <c r="G512" s="58">
        <v>0</v>
      </c>
      <c r="H512" s="95">
        <v>0</v>
      </c>
      <c r="I512" s="96" t="e">
        <f t="shared" si="18"/>
        <v>#DIV/0!</v>
      </c>
    </row>
    <row r="513" spans="2:9" ht="26.25" x14ac:dyDescent="0.25">
      <c r="B513" s="476">
        <v>4</v>
      </c>
      <c r="C513" s="477"/>
      <c r="D513" s="478"/>
      <c r="E513" s="55" t="s">
        <v>6</v>
      </c>
      <c r="F513" s="73">
        <v>5300</v>
      </c>
      <c r="G513" s="58">
        <v>10627.01</v>
      </c>
      <c r="H513" s="97">
        <f>H514</f>
        <v>4910.75</v>
      </c>
      <c r="I513" s="96">
        <f t="shared" si="18"/>
        <v>46.210081669255985</v>
      </c>
    </row>
    <row r="514" spans="2:9" ht="26.25" x14ac:dyDescent="0.25">
      <c r="B514" s="499">
        <v>42</v>
      </c>
      <c r="C514" s="500"/>
      <c r="D514" s="501"/>
      <c r="E514" s="55" t="s">
        <v>116</v>
      </c>
      <c r="F514" s="73">
        <v>5300</v>
      </c>
      <c r="G514" s="58">
        <v>10627.01</v>
      </c>
      <c r="H514" s="97">
        <f>H517</f>
        <v>4910.75</v>
      </c>
      <c r="I514" s="96">
        <f t="shared" si="18"/>
        <v>46.210081669255985</v>
      </c>
    </row>
    <row r="515" spans="2:9" x14ac:dyDescent="0.25">
      <c r="B515" s="473">
        <v>421</v>
      </c>
      <c r="C515" s="474"/>
      <c r="D515" s="475"/>
      <c r="E515" s="56" t="s">
        <v>117</v>
      </c>
      <c r="F515" s="73">
        <v>0</v>
      </c>
      <c r="G515" s="73">
        <v>0</v>
      </c>
      <c r="H515" s="97">
        <v>0</v>
      </c>
      <c r="I515" s="96" t="e">
        <f t="shared" si="18"/>
        <v>#DIV/0!</v>
      </c>
    </row>
    <row r="516" spans="2:9" x14ac:dyDescent="0.25">
      <c r="B516" s="470">
        <v>4212</v>
      </c>
      <c r="C516" s="471"/>
      <c r="D516" s="472"/>
      <c r="E516" s="63" t="s">
        <v>118</v>
      </c>
      <c r="F516" s="58">
        <v>0</v>
      </c>
      <c r="G516" s="73">
        <v>0</v>
      </c>
      <c r="H516" s="95">
        <v>0</v>
      </c>
      <c r="I516" s="96" t="e">
        <f t="shared" si="18"/>
        <v>#DIV/0!</v>
      </c>
    </row>
    <row r="517" spans="2:9" x14ac:dyDescent="0.25">
      <c r="B517" s="473">
        <v>422</v>
      </c>
      <c r="C517" s="474"/>
      <c r="D517" s="475"/>
      <c r="E517" s="56" t="s">
        <v>119</v>
      </c>
      <c r="F517" s="73">
        <v>5300</v>
      </c>
      <c r="G517" s="73">
        <v>10627.01</v>
      </c>
      <c r="H517" s="97">
        <f>H520</f>
        <v>4910.75</v>
      </c>
      <c r="I517" s="96">
        <f t="shared" si="18"/>
        <v>46.210081669255985</v>
      </c>
    </row>
    <row r="518" spans="2:9" x14ac:dyDescent="0.25">
      <c r="B518" s="470">
        <v>4221</v>
      </c>
      <c r="C518" s="471"/>
      <c r="D518" s="472"/>
      <c r="E518" s="63" t="s">
        <v>120</v>
      </c>
      <c r="F518" s="58">
        <v>1000</v>
      </c>
      <c r="G518" s="58">
        <v>0</v>
      </c>
      <c r="H518" s="95">
        <v>0</v>
      </c>
      <c r="I518" s="96" t="e">
        <f t="shared" si="18"/>
        <v>#DIV/0!</v>
      </c>
    </row>
    <row r="519" spans="2:9" x14ac:dyDescent="0.25">
      <c r="B519" s="470">
        <v>4226</v>
      </c>
      <c r="C519" s="471"/>
      <c r="D519" s="472"/>
      <c r="E519" s="63" t="s">
        <v>121</v>
      </c>
      <c r="F519" s="58">
        <v>0</v>
      </c>
      <c r="G519" s="73">
        <v>0</v>
      </c>
      <c r="H519" s="95">
        <v>0</v>
      </c>
      <c r="I519" s="96" t="e">
        <f t="shared" si="18"/>
        <v>#DIV/0!</v>
      </c>
    </row>
    <row r="520" spans="2:9" x14ac:dyDescent="0.25">
      <c r="B520" s="470">
        <v>4227</v>
      </c>
      <c r="C520" s="471"/>
      <c r="D520" s="472"/>
      <c r="E520" s="60" t="s">
        <v>122</v>
      </c>
      <c r="F520" s="58">
        <v>4300</v>
      </c>
      <c r="G520" s="58">
        <v>10627.01</v>
      </c>
      <c r="H520" s="95">
        <v>4910.75</v>
      </c>
      <c r="I520" s="96">
        <f t="shared" si="18"/>
        <v>46.210081669255985</v>
      </c>
    </row>
    <row r="521" spans="2:9" ht="26.25" x14ac:dyDescent="0.25">
      <c r="B521" s="473">
        <v>424</v>
      </c>
      <c r="C521" s="474"/>
      <c r="D521" s="475"/>
      <c r="E521" s="56" t="s">
        <v>123</v>
      </c>
      <c r="F521" s="73">
        <v>0</v>
      </c>
      <c r="G521" s="58">
        <v>0</v>
      </c>
      <c r="H521" s="97">
        <v>0</v>
      </c>
      <c r="I521" s="96" t="e">
        <f t="shared" si="18"/>
        <v>#DIV/0!</v>
      </c>
    </row>
    <row r="522" spans="2:9" x14ac:dyDescent="0.25">
      <c r="B522" s="470">
        <v>4241</v>
      </c>
      <c r="C522" s="471"/>
      <c r="D522" s="472"/>
      <c r="E522" s="60" t="s">
        <v>124</v>
      </c>
      <c r="F522" s="58">
        <v>0</v>
      </c>
      <c r="G522" s="58">
        <v>0</v>
      </c>
      <c r="H522" s="95">
        <v>0</v>
      </c>
      <c r="I522" s="96" t="e">
        <f t="shared" si="18"/>
        <v>#DIV/0!</v>
      </c>
    </row>
    <row r="523" spans="2:9" x14ac:dyDescent="0.25">
      <c r="B523" s="496"/>
      <c r="C523" s="497"/>
      <c r="D523" s="498"/>
      <c r="E523" s="54" t="s">
        <v>138</v>
      </c>
      <c r="F523" s="73">
        <f>F524+F582+F640</f>
        <v>105000</v>
      </c>
      <c r="G523" s="73">
        <f>G524+G582+G640</f>
        <v>85000</v>
      </c>
      <c r="H523" s="97">
        <f>H525+H582</f>
        <v>66470.75</v>
      </c>
      <c r="I523" s="96">
        <f>H523/G523*100</f>
        <v>78.200882352941179</v>
      </c>
    </row>
    <row r="524" spans="2:9" x14ac:dyDescent="0.25">
      <c r="B524" s="609"/>
      <c r="C524" s="610"/>
      <c r="D524" s="611"/>
      <c r="E524" s="54" t="s">
        <v>620</v>
      </c>
      <c r="F524" s="73">
        <f>F525+F572</f>
        <v>51588.99</v>
      </c>
      <c r="G524" s="73">
        <f>G525+G572</f>
        <v>31252.84</v>
      </c>
      <c r="H524" s="73">
        <f>H525+H572</f>
        <v>27208.68</v>
      </c>
      <c r="I524" s="96">
        <f>H524/G524*100</f>
        <v>87.059863999559724</v>
      </c>
    </row>
    <row r="525" spans="2:9" x14ac:dyDescent="0.25">
      <c r="B525" s="476">
        <v>3</v>
      </c>
      <c r="C525" s="477"/>
      <c r="D525" s="478"/>
      <c r="E525" s="55" t="s">
        <v>4</v>
      </c>
      <c r="F525" s="73">
        <f>F536+F568</f>
        <v>41588.99</v>
      </c>
      <c r="G525" s="73">
        <f>G536+G568</f>
        <v>26252.84</v>
      </c>
      <c r="H525" s="97">
        <f>H526+H536</f>
        <v>27208.68</v>
      </c>
      <c r="I525" s="96">
        <f t="shared" ref="I525:I586" si="19">H525/G525*100</f>
        <v>103.64090132724688</v>
      </c>
    </row>
    <row r="526" spans="2:9" x14ac:dyDescent="0.25">
      <c r="B526" s="476">
        <v>31</v>
      </c>
      <c r="C526" s="477"/>
      <c r="D526" s="478"/>
      <c r="E526" s="55" t="s">
        <v>5</v>
      </c>
      <c r="F526" s="73">
        <v>0</v>
      </c>
      <c r="G526" s="73">
        <v>0</v>
      </c>
      <c r="H526" s="97">
        <f>H527+H531+H533</f>
        <v>0</v>
      </c>
      <c r="I526" s="96" t="e">
        <f t="shared" si="19"/>
        <v>#DIV/0!</v>
      </c>
    </row>
    <row r="527" spans="2:9" x14ac:dyDescent="0.25">
      <c r="B527" s="473">
        <v>311</v>
      </c>
      <c r="C527" s="474"/>
      <c r="D527" s="475"/>
      <c r="E527" s="56" t="s">
        <v>26</v>
      </c>
      <c r="F527" s="58">
        <v>0</v>
      </c>
      <c r="G527" s="73">
        <v>0</v>
      </c>
      <c r="H527" s="95">
        <v>0</v>
      </c>
      <c r="I527" s="96" t="e">
        <f t="shared" si="19"/>
        <v>#DIV/0!</v>
      </c>
    </row>
    <row r="528" spans="2:9" x14ac:dyDescent="0.25">
      <c r="B528" s="482">
        <v>3111</v>
      </c>
      <c r="C528" s="483"/>
      <c r="D528" s="484"/>
      <c r="E528" s="57" t="s">
        <v>76</v>
      </c>
      <c r="F528" s="58">
        <v>0</v>
      </c>
      <c r="G528" s="73">
        <v>0</v>
      </c>
      <c r="H528" s="95">
        <v>0</v>
      </c>
      <c r="I528" s="96" t="e">
        <f t="shared" si="19"/>
        <v>#DIV/0!</v>
      </c>
    </row>
    <row r="529" spans="2:9" x14ac:dyDescent="0.25">
      <c r="B529" s="482">
        <v>3113</v>
      </c>
      <c r="C529" s="483"/>
      <c r="D529" s="484"/>
      <c r="E529" s="57" t="s">
        <v>77</v>
      </c>
      <c r="F529" s="58">
        <v>0</v>
      </c>
      <c r="G529" s="58">
        <v>0</v>
      </c>
      <c r="H529" s="95">
        <v>0</v>
      </c>
      <c r="I529" s="96" t="e">
        <f t="shared" si="19"/>
        <v>#DIV/0!</v>
      </c>
    </row>
    <row r="530" spans="2:9" x14ac:dyDescent="0.25">
      <c r="B530" s="482">
        <v>3114</v>
      </c>
      <c r="C530" s="483"/>
      <c r="D530" s="484"/>
      <c r="E530" s="57" t="s">
        <v>78</v>
      </c>
      <c r="F530" s="58">
        <v>0</v>
      </c>
      <c r="G530" s="58">
        <v>0</v>
      </c>
      <c r="H530" s="95">
        <v>0</v>
      </c>
      <c r="I530" s="96" t="e">
        <f t="shared" si="19"/>
        <v>#DIV/0!</v>
      </c>
    </row>
    <row r="531" spans="2:9" x14ac:dyDescent="0.25">
      <c r="B531" s="473">
        <v>312</v>
      </c>
      <c r="C531" s="474"/>
      <c r="D531" s="475"/>
      <c r="E531" s="56" t="s">
        <v>79</v>
      </c>
      <c r="F531" s="58">
        <v>0</v>
      </c>
      <c r="G531" s="58">
        <v>0</v>
      </c>
      <c r="H531" s="95">
        <v>0</v>
      </c>
      <c r="I531" s="96" t="e">
        <f t="shared" si="19"/>
        <v>#DIV/0!</v>
      </c>
    </row>
    <row r="532" spans="2:9" x14ac:dyDescent="0.25">
      <c r="B532" s="482">
        <v>3121</v>
      </c>
      <c r="C532" s="483"/>
      <c r="D532" s="484"/>
      <c r="E532" s="57" t="s">
        <v>79</v>
      </c>
      <c r="F532" s="58">
        <v>0</v>
      </c>
      <c r="G532" s="58">
        <v>0</v>
      </c>
      <c r="H532" s="95">
        <v>0</v>
      </c>
      <c r="I532" s="96" t="e">
        <f t="shared" si="19"/>
        <v>#DIV/0!</v>
      </c>
    </row>
    <row r="533" spans="2:9" x14ac:dyDescent="0.25">
      <c r="B533" s="473">
        <v>313</v>
      </c>
      <c r="C533" s="474"/>
      <c r="D533" s="475"/>
      <c r="E533" s="56" t="s">
        <v>80</v>
      </c>
      <c r="F533" s="58">
        <v>0</v>
      </c>
      <c r="G533" s="58">
        <v>0</v>
      </c>
      <c r="H533" s="95">
        <v>0</v>
      </c>
      <c r="I533" s="96" t="e">
        <f t="shared" si="19"/>
        <v>#DIV/0!</v>
      </c>
    </row>
    <row r="534" spans="2:9" x14ac:dyDescent="0.25">
      <c r="B534" s="482">
        <v>3132</v>
      </c>
      <c r="C534" s="483"/>
      <c r="D534" s="484"/>
      <c r="E534" s="57" t="s">
        <v>81</v>
      </c>
      <c r="F534" s="58">
        <v>0</v>
      </c>
      <c r="G534" s="58">
        <v>0</v>
      </c>
      <c r="H534" s="95">
        <v>0</v>
      </c>
      <c r="I534" s="96" t="e">
        <f t="shared" si="19"/>
        <v>#DIV/0!</v>
      </c>
    </row>
    <row r="535" spans="2:9" ht="22.5" x14ac:dyDescent="0.25">
      <c r="B535" s="482">
        <v>3133</v>
      </c>
      <c r="C535" s="483"/>
      <c r="D535" s="484"/>
      <c r="E535" s="57" t="s">
        <v>82</v>
      </c>
      <c r="F535" s="58">
        <v>0</v>
      </c>
      <c r="G535" s="58">
        <v>0</v>
      </c>
      <c r="H535" s="95">
        <v>0</v>
      </c>
      <c r="I535" s="96" t="e">
        <f t="shared" si="19"/>
        <v>#DIV/0!</v>
      </c>
    </row>
    <row r="536" spans="2:9" x14ac:dyDescent="0.25">
      <c r="B536" s="476">
        <v>32</v>
      </c>
      <c r="C536" s="477"/>
      <c r="D536" s="478"/>
      <c r="E536" s="55" t="s">
        <v>13</v>
      </c>
      <c r="F536" s="58">
        <f>F537+F541+F548+F558+F560</f>
        <v>41588.99</v>
      </c>
      <c r="G536" s="58">
        <f>G537+G541+G548+G558+G560</f>
        <v>26252.84</v>
      </c>
      <c r="H536" s="97">
        <f>H537+H541+H548+H558+H560</f>
        <v>27208.68</v>
      </c>
      <c r="I536" s="96">
        <f t="shared" si="19"/>
        <v>103.64090132724688</v>
      </c>
    </row>
    <row r="537" spans="2:9" x14ac:dyDescent="0.25">
      <c r="B537" s="473">
        <v>321</v>
      </c>
      <c r="C537" s="474"/>
      <c r="D537" s="475"/>
      <c r="E537" s="56" t="s">
        <v>28</v>
      </c>
      <c r="F537" s="58">
        <v>23390</v>
      </c>
      <c r="G537" s="58">
        <v>10178.99</v>
      </c>
      <c r="H537" s="95">
        <f>H540</f>
        <v>3465.19</v>
      </c>
      <c r="I537" s="96">
        <f t="shared" si="19"/>
        <v>34.042572003705672</v>
      </c>
    </row>
    <row r="538" spans="2:9" x14ac:dyDescent="0.25">
      <c r="B538" s="482">
        <v>3211</v>
      </c>
      <c r="C538" s="483"/>
      <c r="D538" s="484"/>
      <c r="E538" s="57" t="s">
        <v>29</v>
      </c>
      <c r="F538" s="58">
        <v>23390</v>
      </c>
      <c r="G538" s="612">
        <v>0</v>
      </c>
      <c r="H538" s="95">
        <v>0</v>
      </c>
      <c r="I538" s="96" t="e">
        <f t="shared" si="19"/>
        <v>#DIV/0!</v>
      </c>
    </row>
    <row r="539" spans="2:9" x14ac:dyDescent="0.25">
      <c r="B539" s="470">
        <v>3212</v>
      </c>
      <c r="C539" s="471"/>
      <c r="D539" s="472"/>
      <c r="E539" s="59" t="s">
        <v>83</v>
      </c>
      <c r="F539" s="58">
        <v>0</v>
      </c>
      <c r="G539" s="58">
        <v>0</v>
      </c>
      <c r="H539" s="95">
        <v>0</v>
      </c>
      <c r="I539" s="96" t="e">
        <f t="shared" si="19"/>
        <v>#DIV/0!</v>
      </c>
    </row>
    <row r="540" spans="2:9" x14ac:dyDescent="0.25">
      <c r="B540" s="470">
        <v>3213</v>
      </c>
      <c r="C540" s="471"/>
      <c r="D540" s="472"/>
      <c r="E540" s="59" t="s">
        <v>84</v>
      </c>
      <c r="F540" s="58">
        <v>0</v>
      </c>
      <c r="G540" s="58">
        <v>10178.99</v>
      </c>
      <c r="H540" s="95">
        <v>3465.19</v>
      </c>
      <c r="I540" s="96">
        <f t="shared" si="19"/>
        <v>34.042572003705672</v>
      </c>
    </row>
    <row r="541" spans="2:9" x14ac:dyDescent="0.25">
      <c r="B541" s="473">
        <v>322</v>
      </c>
      <c r="C541" s="474"/>
      <c r="D541" s="475"/>
      <c r="E541" s="56" t="s">
        <v>85</v>
      </c>
      <c r="F541" s="58">
        <v>4310</v>
      </c>
      <c r="G541" s="58">
        <v>4310</v>
      </c>
      <c r="H541" s="95">
        <v>0</v>
      </c>
      <c r="I541" s="96">
        <f t="shared" si="19"/>
        <v>0</v>
      </c>
    </row>
    <row r="542" spans="2:9" x14ac:dyDescent="0.25">
      <c r="B542" s="470">
        <v>3221</v>
      </c>
      <c r="C542" s="471"/>
      <c r="D542" s="472"/>
      <c r="E542" s="59" t="s">
        <v>86</v>
      </c>
      <c r="F542" s="58">
        <v>810</v>
      </c>
      <c r="G542" s="58">
        <v>810</v>
      </c>
      <c r="H542" s="95">
        <v>0</v>
      </c>
      <c r="I542" s="96">
        <f t="shared" si="19"/>
        <v>0</v>
      </c>
    </row>
    <row r="543" spans="2:9" x14ac:dyDescent="0.25">
      <c r="B543" s="470">
        <v>3222</v>
      </c>
      <c r="C543" s="471"/>
      <c r="D543" s="472"/>
      <c r="E543" s="59" t="s">
        <v>87</v>
      </c>
      <c r="F543" s="58">
        <v>0</v>
      </c>
      <c r="G543" s="58">
        <v>1000</v>
      </c>
      <c r="H543" s="95">
        <v>0</v>
      </c>
      <c r="I543" s="96">
        <f t="shared" si="19"/>
        <v>0</v>
      </c>
    </row>
    <row r="544" spans="2:9" x14ac:dyDescent="0.25">
      <c r="B544" s="470">
        <v>3223</v>
      </c>
      <c r="C544" s="471"/>
      <c r="D544" s="472"/>
      <c r="E544" s="59" t="s">
        <v>88</v>
      </c>
      <c r="F544" s="58">
        <v>1500</v>
      </c>
      <c r="G544" s="58">
        <v>1500</v>
      </c>
      <c r="H544" s="95">
        <v>0</v>
      </c>
      <c r="I544" s="96">
        <f t="shared" si="19"/>
        <v>0</v>
      </c>
    </row>
    <row r="545" spans="2:9" x14ac:dyDescent="0.25">
      <c r="B545" s="470">
        <v>3224</v>
      </c>
      <c r="C545" s="471"/>
      <c r="D545" s="472"/>
      <c r="E545" s="59" t="s">
        <v>89</v>
      </c>
      <c r="F545" s="58">
        <v>0</v>
      </c>
      <c r="G545" s="58">
        <v>0</v>
      </c>
      <c r="H545" s="95">
        <v>0</v>
      </c>
      <c r="I545" s="96" t="e">
        <f t="shared" si="19"/>
        <v>#DIV/0!</v>
      </c>
    </row>
    <row r="546" spans="2:9" x14ac:dyDescent="0.25">
      <c r="B546" s="470">
        <v>3225</v>
      </c>
      <c r="C546" s="471"/>
      <c r="D546" s="472"/>
      <c r="E546" s="59" t="s">
        <v>90</v>
      </c>
      <c r="F546" s="58">
        <v>1000</v>
      </c>
      <c r="G546" s="58">
        <v>1000</v>
      </c>
      <c r="H546" s="95">
        <v>0</v>
      </c>
      <c r="I546" s="96">
        <f t="shared" si="19"/>
        <v>0</v>
      </c>
    </row>
    <row r="547" spans="2:9" x14ac:dyDescent="0.25">
      <c r="B547" s="470">
        <v>3227</v>
      </c>
      <c r="C547" s="471"/>
      <c r="D547" s="472"/>
      <c r="E547" s="59" t="s">
        <v>91</v>
      </c>
      <c r="F547" s="58">
        <v>0</v>
      </c>
      <c r="G547" s="58">
        <v>0</v>
      </c>
      <c r="H547" s="95">
        <v>0</v>
      </c>
      <c r="I547" s="96" t="e">
        <f t="shared" si="19"/>
        <v>#DIV/0!</v>
      </c>
    </row>
    <row r="548" spans="2:9" x14ac:dyDescent="0.25">
      <c r="B548" s="473">
        <v>323</v>
      </c>
      <c r="C548" s="474"/>
      <c r="D548" s="475"/>
      <c r="E548" s="56" t="s">
        <v>92</v>
      </c>
      <c r="F548" s="58">
        <v>600</v>
      </c>
      <c r="G548" s="58">
        <v>600</v>
      </c>
      <c r="H548" s="95">
        <v>92.52</v>
      </c>
      <c r="I548" s="96">
        <f t="shared" si="19"/>
        <v>15.42</v>
      </c>
    </row>
    <row r="549" spans="2:9" x14ac:dyDescent="0.25">
      <c r="B549" s="470">
        <v>3231</v>
      </c>
      <c r="C549" s="471"/>
      <c r="D549" s="472"/>
      <c r="E549" s="59" t="s">
        <v>93</v>
      </c>
      <c r="F549" s="58">
        <v>15000</v>
      </c>
      <c r="G549" s="58">
        <v>100</v>
      </c>
      <c r="H549" s="95">
        <v>92.52</v>
      </c>
      <c r="I549" s="96">
        <f t="shared" si="19"/>
        <v>92.52</v>
      </c>
    </row>
    <row r="550" spans="2:9" x14ac:dyDescent="0.25">
      <c r="B550" s="470">
        <v>3232</v>
      </c>
      <c r="C550" s="471"/>
      <c r="D550" s="472"/>
      <c r="E550" s="59" t="s">
        <v>94</v>
      </c>
      <c r="F550" s="58">
        <v>200</v>
      </c>
      <c r="G550" s="58">
        <v>200</v>
      </c>
      <c r="H550" s="95">
        <v>0</v>
      </c>
      <c r="I550" s="96">
        <f t="shared" si="19"/>
        <v>0</v>
      </c>
    </row>
    <row r="551" spans="2:9" x14ac:dyDescent="0.25">
      <c r="B551" s="470">
        <v>3233</v>
      </c>
      <c r="C551" s="471"/>
      <c r="D551" s="472"/>
      <c r="E551" s="59" t="s">
        <v>95</v>
      </c>
      <c r="F551" s="58">
        <v>100</v>
      </c>
      <c r="G551" s="58">
        <v>100</v>
      </c>
      <c r="H551" s="95">
        <v>0</v>
      </c>
      <c r="I551" s="96">
        <f t="shared" si="19"/>
        <v>0</v>
      </c>
    </row>
    <row r="552" spans="2:9" x14ac:dyDescent="0.25">
      <c r="B552" s="470">
        <v>3234</v>
      </c>
      <c r="C552" s="471"/>
      <c r="D552" s="472"/>
      <c r="E552" s="60" t="s">
        <v>96</v>
      </c>
      <c r="F552" s="58">
        <v>0</v>
      </c>
      <c r="G552" s="58">
        <v>0</v>
      </c>
      <c r="H552" s="95">
        <v>0</v>
      </c>
      <c r="I552" s="96" t="e">
        <f t="shared" si="19"/>
        <v>#DIV/0!</v>
      </c>
    </row>
    <row r="553" spans="2:9" x14ac:dyDescent="0.25">
      <c r="B553" s="470">
        <v>3235</v>
      </c>
      <c r="C553" s="471"/>
      <c r="D553" s="472"/>
      <c r="E553" s="60" t="s">
        <v>97</v>
      </c>
      <c r="F553" s="58">
        <v>0</v>
      </c>
      <c r="G553" s="58">
        <v>0</v>
      </c>
      <c r="H553" s="95">
        <v>0</v>
      </c>
      <c r="I553" s="96" t="e">
        <f t="shared" si="19"/>
        <v>#DIV/0!</v>
      </c>
    </row>
    <row r="554" spans="2:9" x14ac:dyDescent="0.25">
      <c r="B554" s="470">
        <v>3236</v>
      </c>
      <c r="C554" s="471"/>
      <c r="D554" s="472"/>
      <c r="E554" s="60" t="s">
        <v>98</v>
      </c>
      <c r="F554" s="58">
        <v>0</v>
      </c>
      <c r="G554" s="58">
        <v>0</v>
      </c>
      <c r="H554" s="95">
        <v>0</v>
      </c>
      <c r="I554" s="96" t="e">
        <f t="shared" si="19"/>
        <v>#DIV/0!</v>
      </c>
    </row>
    <row r="555" spans="2:9" x14ac:dyDescent="0.25">
      <c r="B555" s="470">
        <v>3237</v>
      </c>
      <c r="C555" s="471"/>
      <c r="D555" s="472"/>
      <c r="E555" s="60" t="s">
        <v>99</v>
      </c>
      <c r="F555" s="58">
        <v>0</v>
      </c>
      <c r="G555" s="58">
        <v>0</v>
      </c>
      <c r="H555" s="95">
        <v>0</v>
      </c>
      <c r="I555" s="96" t="e">
        <f t="shared" si="19"/>
        <v>#DIV/0!</v>
      </c>
    </row>
    <row r="556" spans="2:9" x14ac:dyDescent="0.25">
      <c r="B556" s="470">
        <v>3238</v>
      </c>
      <c r="C556" s="471"/>
      <c r="D556" s="472"/>
      <c r="E556" s="60" t="s">
        <v>100</v>
      </c>
      <c r="F556" s="58">
        <v>0</v>
      </c>
      <c r="G556" s="58">
        <v>0</v>
      </c>
      <c r="H556" s="95">
        <v>0</v>
      </c>
      <c r="I556" s="96" t="e">
        <f t="shared" si="19"/>
        <v>#DIV/0!</v>
      </c>
    </row>
    <row r="557" spans="2:9" x14ac:dyDescent="0.25">
      <c r="B557" s="470">
        <v>3239</v>
      </c>
      <c r="C557" s="471"/>
      <c r="D557" s="472"/>
      <c r="E557" s="60" t="s">
        <v>101</v>
      </c>
      <c r="F557" s="58">
        <v>0</v>
      </c>
      <c r="G557" s="58">
        <v>0</v>
      </c>
      <c r="H557" s="95">
        <v>0</v>
      </c>
      <c r="I557" s="96" t="e">
        <f t="shared" si="19"/>
        <v>#DIV/0!</v>
      </c>
    </row>
    <row r="558" spans="2:9" ht="26.25" x14ac:dyDescent="0.25">
      <c r="B558" s="473">
        <v>324</v>
      </c>
      <c r="C558" s="474"/>
      <c r="D558" s="475"/>
      <c r="E558" s="56" t="s">
        <v>131</v>
      </c>
      <c r="F558" s="58">
        <v>12788.99</v>
      </c>
      <c r="G558" s="58">
        <v>10663.85</v>
      </c>
      <c r="H558" s="95">
        <f>H559</f>
        <v>23618.75</v>
      </c>
      <c r="I558" s="96">
        <f t="shared" si="19"/>
        <v>221.48426693923864</v>
      </c>
    </row>
    <row r="559" spans="2:9" ht="23.25" x14ac:dyDescent="0.25">
      <c r="B559" s="470">
        <v>3241</v>
      </c>
      <c r="C559" s="471"/>
      <c r="D559" s="472"/>
      <c r="E559" s="60" t="s">
        <v>132</v>
      </c>
      <c r="F559" s="58">
        <v>12788.99</v>
      </c>
      <c r="G559" s="58">
        <v>10663.85</v>
      </c>
      <c r="H559" s="95">
        <v>23618.75</v>
      </c>
      <c r="I559" s="96">
        <f t="shared" si="19"/>
        <v>221.48426693923864</v>
      </c>
    </row>
    <row r="560" spans="2:9" x14ac:dyDescent="0.25">
      <c r="B560" s="473">
        <v>329</v>
      </c>
      <c r="C560" s="474"/>
      <c r="D560" s="475"/>
      <c r="E560" s="56" t="s">
        <v>102</v>
      </c>
      <c r="F560" s="58">
        <v>500</v>
      </c>
      <c r="G560" s="58">
        <v>500</v>
      </c>
      <c r="H560" s="95">
        <f>H562+H567</f>
        <v>32.22</v>
      </c>
      <c r="I560" s="96">
        <f t="shared" si="19"/>
        <v>6.444</v>
      </c>
    </row>
    <row r="561" spans="2:9" ht="23.25" x14ac:dyDescent="0.25">
      <c r="B561" s="470">
        <v>3291</v>
      </c>
      <c r="C561" s="471"/>
      <c r="D561" s="472"/>
      <c r="E561" s="60" t="s">
        <v>103</v>
      </c>
      <c r="F561" s="58">
        <v>0</v>
      </c>
      <c r="G561" s="58">
        <v>0</v>
      </c>
      <c r="H561" s="95">
        <v>0</v>
      </c>
      <c r="I561" s="96" t="e">
        <f t="shared" si="19"/>
        <v>#DIV/0!</v>
      </c>
    </row>
    <row r="562" spans="2:9" x14ac:dyDescent="0.25">
      <c r="B562" s="470">
        <v>3292</v>
      </c>
      <c r="C562" s="471"/>
      <c r="D562" s="472"/>
      <c r="E562" s="60" t="s">
        <v>104</v>
      </c>
      <c r="F562" s="58">
        <v>500</v>
      </c>
      <c r="G562" s="58">
        <v>500</v>
      </c>
      <c r="H562" s="95">
        <v>32.22</v>
      </c>
      <c r="I562" s="96">
        <f t="shared" si="19"/>
        <v>6.444</v>
      </c>
    </row>
    <row r="563" spans="2:9" x14ac:dyDescent="0.25">
      <c r="B563" s="470">
        <v>3293</v>
      </c>
      <c r="C563" s="471"/>
      <c r="D563" s="472"/>
      <c r="E563" s="60" t="s">
        <v>105</v>
      </c>
      <c r="F563" s="58">
        <v>0</v>
      </c>
      <c r="G563" s="58">
        <v>0</v>
      </c>
      <c r="H563" s="95">
        <v>0</v>
      </c>
      <c r="I563" s="96" t="e">
        <f t="shared" si="19"/>
        <v>#DIV/0!</v>
      </c>
    </row>
    <row r="564" spans="2:9" x14ac:dyDescent="0.25">
      <c r="B564" s="470">
        <v>3294</v>
      </c>
      <c r="C564" s="471"/>
      <c r="D564" s="472"/>
      <c r="E564" s="60" t="s">
        <v>106</v>
      </c>
      <c r="F564" s="58">
        <v>0</v>
      </c>
      <c r="G564" s="58">
        <v>0</v>
      </c>
      <c r="H564" s="95">
        <v>0</v>
      </c>
      <c r="I564" s="96" t="e">
        <f t="shared" si="19"/>
        <v>#DIV/0!</v>
      </c>
    </row>
    <row r="565" spans="2:9" x14ac:dyDescent="0.25">
      <c r="B565" s="470">
        <v>3295</v>
      </c>
      <c r="C565" s="471"/>
      <c r="D565" s="472"/>
      <c r="E565" s="60" t="s">
        <v>107</v>
      </c>
      <c r="F565" s="58">
        <v>0</v>
      </c>
      <c r="G565" s="58">
        <v>0</v>
      </c>
      <c r="H565" s="95">
        <v>0</v>
      </c>
      <c r="I565" s="96" t="e">
        <f t="shared" si="19"/>
        <v>#DIV/0!</v>
      </c>
    </row>
    <row r="566" spans="2:9" x14ac:dyDescent="0.25">
      <c r="B566" s="470">
        <v>3296</v>
      </c>
      <c r="C566" s="471"/>
      <c r="D566" s="472"/>
      <c r="E566" s="60" t="s">
        <v>108</v>
      </c>
      <c r="F566" s="58">
        <v>0</v>
      </c>
      <c r="G566" s="58">
        <v>0</v>
      </c>
      <c r="H566" s="95">
        <v>0</v>
      </c>
      <c r="I566" s="96" t="e">
        <f t="shared" si="19"/>
        <v>#DIV/0!</v>
      </c>
    </row>
    <row r="567" spans="2:9" x14ac:dyDescent="0.25">
      <c r="B567" s="470">
        <v>3299</v>
      </c>
      <c r="C567" s="471"/>
      <c r="D567" s="472"/>
      <c r="E567" s="60" t="s">
        <v>109</v>
      </c>
      <c r="F567" s="58">
        <v>0</v>
      </c>
      <c r="G567" s="58">
        <v>0</v>
      </c>
      <c r="H567" s="95">
        <v>0</v>
      </c>
      <c r="I567" s="96" t="e">
        <f t="shared" si="19"/>
        <v>#DIV/0!</v>
      </c>
    </row>
    <row r="568" spans="2:9" x14ac:dyDescent="0.25">
      <c r="B568" s="476">
        <v>34</v>
      </c>
      <c r="C568" s="477"/>
      <c r="D568" s="478"/>
      <c r="E568" s="55" t="s">
        <v>110</v>
      </c>
      <c r="F568" s="73">
        <v>0</v>
      </c>
      <c r="G568" s="58">
        <v>0</v>
      </c>
      <c r="H568" s="97">
        <v>0</v>
      </c>
      <c r="I568" s="96" t="e">
        <f t="shared" si="19"/>
        <v>#DIV/0!</v>
      </c>
    </row>
    <row r="569" spans="2:9" x14ac:dyDescent="0.25">
      <c r="B569" s="473">
        <v>343</v>
      </c>
      <c r="C569" s="474"/>
      <c r="D569" s="475"/>
      <c r="E569" s="56" t="s">
        <v>111</v>
      </c>
      <c r="F569" s="58">
        <v>0</v>
      </c>
      <c r="G569" s="58">
        <v>0</v>
      </c>
      <c r="H569" s="95">
        <v>0</v>
      </c>
      <c r="I569" s="96" t="e">
        <f t="shared" si="19"/>
        <v>#DIV/0!</v>
      </c>
    </row>
    <row r="570" spans="2:9" x14ac:dyDescent="0.25">
      <c r="B570" s="470">
        <v>3431</v>
      </c>
      <c r="C570" s="471"/>
      <c r="D570" s="472"/>
      <c r="E570" s="61" t="s">
        <v>112</v>
      </c>
      <c r="F570" s="58">
        <v>0</v>
      </c>
      <c r="G570" s="73">
        <v>0</v>
      </c>
      <c r="H570" s="95">
        <v>0</v>
      </c>
      <c r="I570" s="96" t="e">
        <f t="shared" si="19"/>
        <v>#DIV/0!</v>
      </c>
    </row>
    <row r="571" spans="2:9" x14ac:dyDescent="0.25">
      <c r="B571" s="470">
        <v>3433</v>
      </c>
      <c r="C571" s="471"/>
      <c r="D571" s="472"/>
      <c r="E571" s="60" t="s">
        <v>113</v>
      </c>
      <c r="F571" s="58">
        <v>0</v>
      </c>
      <c r="G571" s="58">
        <v>0</v>
      </c>
      <c r="H571" s="95">
        <v>0</v>
      </c>
      <c r="I571" s="96" t="e">
        <f t="shared" si="19"/>
        <v>#DIV/0!</v>
      </c>
    </row>
    <row r="572" spans="2:9" ht="26.25" x14ac:dyDescent="0.25">
      <c r="B572" s="476">
        <v>4</v>
      </c>
      <c r="C572" s="477"/>
      <c r="D572" s="478"/>
      <c r="E572" s="55" t="s">
        <v>6</v>
      </c>
      <c r="F572" s="58">
        <v>10000</v>
      </c>
      <c r="G572" s="58">
        <v>5000</v>
      </c>
      <c r="H572" s="95">
        <v>0</v>
      </c>
      <c r="I572" s="96">
        <f t="shared" si="19"/>
        <v>0</v>
      </c>
    </row>
    <row r="573" spans="2:9" ht="26.25" x14ac:dyDescent="0.25">
      <c r="B573" s="476">
        <v>42</v>
      </c>
      <c r="C573" s="477"/>
      <c r="D573" s="478"/>
      <c r="E573" s="55" t="s">
        <v>116</v>
      </c>
      <c r="F573" s="58">
        <v>10000</v>
      </c>
      <c r="G573" s="58">
        <v>5000</v>
      </c>
      <c r="H573" s="95">
        <v>0</v>
      </c>
      <c r="I573" s="96">
        <f t="shared" si="19"/>
        <v>0</v>
      </c>
    </row>
    <row r="574" spans="2:9" x14ac:dyDescent="0.25">
      <c r="B574" s="473">
        <v>421</v>
      </c>
      <c r="C574" s="474"/>
      <c r="D574" s="475"/>
      <c r="E574" s="56" t="s">
        <v>117</v>
      </c>
      <c r="F574" s="58">
        <v>0</v>
      </c>
      <c r="G574" s="58">
        <v>0</v>
      </c>
      <c r="H574" s="95">
        <v>0</v>
      </c>
      <c r="I574" s="96" t="e">
        <f t="shared" si="19"/>
        <v>#DIV/0!</v>
      </c>
    </row>
    <row r="575" spans="2:9" x14ac:dyDescent="0.25">
      <c r="B575" s="470">
        <v>4212</v>
      </c>
      <c r="C575" s="471"/>
      <c r="D575" s="472"/>
      <c r="E575" s="63" t="s">
        <v>118</v>
      </c>
      <c r="F575" s="58">
        <v>0</v>
      </c>
      <c r="G575" s="58">
        <v>0</v>
      </c>
      <c r="H575" s="95">
        <v>0</v>
      </c>
      <c r="I575" s="96" t="e">
        <f t="shared" si="19"/>
        <v>#DIV/0!</v>
      </c>
    </row>
    <row r="576" spans="2:9" x14ac:dyDescent="0.25">
      <c r="B576" s="473">
        <v>422</v>
      </c>
      <c r="C576" s="474"/>
      <c r="D576" s="475"/>
      <c r="E576" s="56" t="s">
        <v>119</v>
      </c>
      <c r="F576" s="58">
        <v>10000</v>
      </c>
      <c r="G576" s="58">
        <v>5000</v>
      </c>
      <c r="H576" s="95">
        <v>0</v>
      </c>
      <c r="I576" s="96">
        <f t="shared" si="19"/>
        <v>0</v>
      </c>
    </row>
    <row r="577" spans="2:9" x14ac:dyDescent="0.25">
      <c r="B577" s="470">
        <v>4221</v>
      </c>
      <c r="C577" s="471"/>
      <c r="D577" s="472"/>
      <c r="E577" s="63" t="s">
        <v>120</v>
      </c>
      <c r="F577" s="58">
        <v>0</v>
      </c>
      <c r="G577" s="58">
        <v>0</v>
      </c>
      <c r="H577" s="95">
        <v>0</v>
      </c>
      <c r="I577" s="96" t="e">
        <f t="shared" si="19"/>
        <v>#DIV/0!</v>
      </c>
    </row>
    <row r="578" spans="2:9" x14ac:dyDescent="0.25">
      <c r="B578" s="470">
        <v>4226</v>
      </c>
      <c r="C578" s="471"/>
      <c r="D578" s="472"/>
      <c r="E578" s="63" t="s">
        <v>121</v>
      </c>
      <c r="F578" s="58">
        <v>0</v>
      </c>
      <c r="G578" s="58">
        <v>0</v>
      </c>
      <c r="H578" s="95">
        <v>0</v>
      </c>
      <c r="I578" s="96" t="e">
        <f t="shared" si="19"/>
        <v>#DIV/0!</v>
      </c>
    </row>
    <row r="579" spans="2:9" x14ac:dyDescent="0.25">
      <c r="B579" s="470">
        <v>4227</v>
      </c>
      <c r="C579" s="471"/>
      <c r="D579" s="472"/>
      <c r="E579" s="60" t="s">
        <v>122</v>
      </c>
      <c r="F579" s="58">
        <v>10000</v>
      </c>
      <c r="G579" s="58">
        <v>5000</v>
      </c>
      <c r="H579" s="95">
        <v>0</v>
      </c>
      <c r="I579" s="96">
        <f t="shared" si="19"/>
        <v>0</v>
      </c>
    </row>
    <row r="580" spans="2:9" ht="26.25" x14ac:dyDescent="0.25">
      <c r="B580" s="473">
        <v>424</v>
      </c>
      <c r="C580" s="474"/>
      <c r="D580" s="475"/>
      <c r="E580" s="56" t="s">
        <v>123</v>
      </c>
      <c r="F580" s="58">
        <v>0</v>
      </c>
      <c r="G580" s="58">
        <v>0</v>
      </c>
      <c r="H580" s="95">
        <v>0</v>
      </c>
      <c r="I580" s="96" t="e">
        <f t="shared" si="19"/>
        <v>#DIV/0!</v>
      </c>
    </row>
    <row r="581" spans="2:9" x14ac:dyDescent="0.25">
      <c r="B581" s="470">
        <v>4241</v>
      </c>
      <c r="C581" s="471"/>
      <c r="D581" s="472"/>
      <c r="E581" s="60" t="s">
        <v>124</v>
      </c>
      <c r="F581" s="58">
        <v>0</v>
      </c>
      <c r="G581" s="58">
        <v>0</v>
      </c>
      <c r="H581" s="95">
        <v>0</v>
      </c>
      <c r="I581" s="96" t="e">
        <f t="shared" si="19"/>
        <v>#DIV/0!</v>
      </c>
    </row>
    <row r="582" spans="2:9" ht="20.25" customHeight="1" x14ac:dyDescent="0.25">
      <c r="B582" s="573">
        <v>922</v>
      </c>
      <c r="C582" s="574"/>
      <c r="D582" s="575"/>
      <c r="E582" s="570" t="s">
        <v>618</v>
      </c>
      <c r="F582" s="571">
        <f>F583+F630</f>
        <v>53411.01</v>
      </c>
      <c r="G582" s="571">
        <f>G583+G630</f>
        <v>53411.01</v>
      </c>
      <c r="H582" s="580">
        <f>H583</f>
        <v>39262.069999999992</v>
      </c>
      <c r="I582" s="608">
        <f t="shared" si="19"/>
        <v>73.509319520450916</v>
      </c>
    </row>
    <row r="583" spans="2:9" x14ac:dyDescent="0.25">
      <c r="B583" s="573">
        <v>3</v>
      </c>
      <c r="C583" s="574"/>
      <c r="D583" s="575"/>
      <c r="E583" s="570" t="s">
        <v>4</v>
      </c>
      <c r="F583" s="585">
        <f>F594+F626+F640</f>
        <v>43411.01</v>
      </c>
      <c r="G583" s="585">
        <f>G594+G626+G640</f>
        <v>43411.01</v>
      </c>
      <c r="H583" s="580">
        <f>H584+H594</f>
        <v>39262.069999999992</v>
      </c>
      <c r="I583" s="572">
        <f t="shared" ref="I583:I640" si="20">H583/G583*100</f>
        <v>90.442654985451824</v>
      </c>
    </row>
    <row r="584" spans="2:9" x14ac:dyDescent="0.25">
      <c r="B584" s="573">
        <v>31</v>
      </c>
      <c r="C584" s="574"/>
      <c r="D584" s="575"/>
      <c r="E584" s="570" t="s">
        <v>5</v>
      </c>
      <c r="F584" s="571">
        <v>0</v>
      </c>
      <c r="G584" s="571">
        <v>0</v>
      </c>
      <c r="H584" s="580">
        <f>H585+H589+H591</f>
        <v>0</v>
      </c>
      <c r="I584" s="572" t="e">
        <f t="shared" si="19"/>
        <v>#DIV/0!</v>
      </c>
    </row>
    <row r="585" spans="2:9" x14ac:dyDescent="0.25">
      <c r="B585" s="576">
        <v>311</v>
      </c>
      <c r="C585" s="577"/>
      <c r="D585" s="578"/>
      <c r="E585" s="579" t="s">
        <v>26</v>
      </c>
      <c r="F585" s="585">
        <v>0</v>
      </c>
      <c r="G585" s="571">
        <v>0</v>
      </c>
      <c r="H585" s="586">
        <v>0</v>
      </c>
      <c r="I585" s="572" t="e">
        <f t="shared" si="20"/>
        <v>#DIV/0!</v>
      </c>
    </row>
    <row r="586" spans="2:9" x14ac:dyDescent="0.25">
      <c r="B586" s="581">
        <v>3111</v>
      </c>
      <c r="C586" s="582"/>
      <c r="D586" s="583"/>
      <c r="E586" s="584" t="s">
        <v>76</v>
      </c>
      <c r="F586" s="585">
        <v>0</v>
      </c>
      <c r="G586" s="571">
        <v>0</v>
      </c>
      <c r="H586" s="586">
        <v>0</v>
      </c>
      <c r="I586" s="572" t="e">
        <f t="shared" si="19"/>
        <v>#DIV/0!</v>
      </c>
    </row>
    <row r="587" spans="2:9" x14ac:dyDescent="0.25">
      <c r="B587" s="581">
        <v>3113</v>
      </c>
      <c r="C587" s="582"/>
      <c r="D587" s="583"/>
      <c r="E587" s="584" t="s">
        <v>77</v>
      </c>
      <c r="F587" s="585">
        <v>0</v>
      </c>
      <c r="G587" s="585">
        <v>0</v>
      </c>
      <c r="H587" s="586">
        <v>0</v>
      </c>
      <c r="I587" s="572" t="e">
        <f t="shared" si="20"/>
        <v>#DIV/0!</v>
      </c>
    </row>
    <row r="588" spans="2:9" x14ac:dyDescent="0.25">
      <c r="B588" s="581">
        <v>3114</v>
      </c>
      <c r="C588" s="582"/>
      <c r="D588" s="583"/>
      <c r="E588" s="584" t="s">
        <v>78</v>
      </c>
      <c r="F588" s="585">
        <v>0</v>
      </c>
      <c r="G588" s="585">
        <v>0</v>
      </c>
      <c r="H588" s="586">
        <v>0</v>
      </c>
      <c r="I588" s="572" t="e">
        <f t="shared" si="20"/>
        <v>#DIV/0!</v>
      </c>
    </row>
    <row r="589" spans="2:9" x14ac:dyDescent="0.25">
      <c r="B589" s="576">
        <v>312</v>
      </c>
      <c r="C589" s="577"/>
      <c r="D589" s="578"/>
      <c r="E589" s="579" t="s">
        <v>79</v>
      </c>
      <c r="F589" s="585">
        <v>0</v>
      </c>
      <c r="G589" s="585">
        <v>0</v>
      </c>
      <c r="H589" s="586">
        <v>0</v>
      </c>
      <c r="I589" s="572" t="e">
        <f t="shared" si="20"/>
        <v>#DIV/0!</v>
      </c>
    </row>
    <row r="590" spans="2:9" x14ac:dyDescent="0.25">
      <c r="B590" s="581">
        <v>3121</v>
      </c>
      <c r="C590" s="582"/>
      <c r="D590" s="583"/>
      <c r="E590" s="584" t="s">
        <v>79</v>
      </c>
      <c r="F590" s="585">
        <v>0</v>
      </c>
      <c r="G590" s="585">
        <v>0</v>
      </c>
      <c r="H590" s="586">
        <v>0</v>
      </c>
      <c r="I590" s="572" t="e">
        <f t="shared" si="20"/>
        <v>#DIV/0!</v>
      </c>
    </row>
    <row r="591" spans="2:9" x14ac:dyDescent="0.25">
      <c r="B591" s="576">
        <v>313</v>
      </c>
      <c r="C591" s="577"/>
      <c r="D591" s="578"/>
      <c r="E591" s="579" t="s">
        <v>80</v>
      </c>
      <c r="F591" s="585">
        <v>0</v>
      </c>
      <c r="G591" s="585">
        <v>0</v>
      </c>
      <c r="H591" s="586">
        <v>0</v>
      </c>
      <c r="I591" s="572" t="e">
        <f t="shared" si="20"/>
        <v>#DIV/0!</v>
      </c>
    </row>
    <row r="592" spans="2:9" x14ac:dyDescent="0.25">
      <c r="B592" s="581">
        <v>3132</v>
      </c>
      <c r="C592" s="582"/>
      <c r="D592" s="583"/>
      <c r="E592" s="584" t="s">
        <v>81</v>
      </c>
      <c r="F592" s="585">
        <v>0</v>
      </c>
      <c r="G592" s="585">
        <v>0</v>
      </c>
      <c r="H592" s="586">
        <v>0</v>
      </c>
      <c r="I592" s="572" t="e">
        <f t="shared" si="20"/>
        <v>#DIV/0!</v>
      </c>
    </row>
    <row r="593" spans="2:9" ht="22.5" x14ac:dyDescent="0.25">
      <c r="B593" s="581">
        <v>3133</v>
      </c>
      <c r="C593" s="582"/>
      <c r="D593" s="583"/>
      <c r="E593" s="584" t="s">
        <v>82</v>
      </c>
      <c r="F593" s="585">
        <v>0</v>
      </c>
      <c r="G593" s="585">
        <v>0</v>
      </c>
      <c r="H593" s="586">
        <v>0</v>
      </c>
      <c r="I593" s="572" t="e">
        <f t="shared" si="20"/>
        <v>#DIV/0!</v>
      </c>
    </row>
    <row r="594" spans="2:9" x14ac:dyDescent="0.25">
      <c r="B594" s="573">
        <v>32</v>
      </c>
      <c r="C594" s="574"/>
      <c r="D594" s="575"/>
      <c r="E594" s="570" t="s">
        <v>13</v>
      </c>
      <c r="F594" s="585">
        <f>F595+F599+F606+F616+F618</f>
        <v>43411.01</v>
      </c>
      <c r="G594" s="585">
        <f>G595+G599+G606+G616+G618</f>
        <v>43074.86</v>
      </c>
      <c r="H594" s="580">
        <f>H595+H599+H606+H616+H618</f>
        <v>39262.069999999992</v>
      </c>
      <c r="I594" s="572">
        <f t="shared" si="20"/>
        <v>91.148456431431214</v>
      </c>
    </row>
    <row r="595" spans="2:9" x14ac:dyDescent="0.25">
      <c r="B595" s="576">
        <v>321</v>
      </c>
      <c r="C595" s="577"/>
      <c r="D595" s="578"/>
      <c r="E595" s="579" t="s">
        <v>28</v>
      </c>
      <c r="F595" s="585">
        <f>F596</f>
        <v>10390</v>
      </c>
      <c r="G595" s="585">
        <v>8500</v>
      </c>
      <c r="H595" s="586">
        <f>H598</f>
        <v>8394.98</v>
      </c>
      <c r="I595" s="572">
        <f t="shared" si="20"/>
        <v>98.764470588235284</v>
      </c>
    </row>
    <row r="596" spans="2:9" x14ac:dyDescent="0.25">
      <c r="B596" s="581">
        <v>3211</v>
      </c>
      <c r="C596" s="582"/>
      <c r="D596" s="583"/>
      <c r="E596" s="584" t="s">
        <v>29</v>
      </c>
      <c r="F596" s="585">
        <v>10390</v>
      </c>
      <c r="G596" s="605">
        <v>0</v>
      </c>
      <c r="H596" s="586">
        <v>0</v>
      </c>
      <c r="I596" s="572" t="e">
        <f t="shared" si="20"/>
        <v>#DIV/0!</v>
      </c>
    </row>
    <row r="597" spans="2:9" x14ac:dyDescent="0.25">
      <c r="B597" s="581">
        <v>3212</v>
      </c>
      <c r="C597" s="582"/>
      <c r="D597" s="583"/>
      <c r="E597" s="584" t="s">
        <v>83</v>
      </c>
      <c r="F597" s="585">
        <v>0</v>
      </c>
      <c r="G597" s="585">
        <v>0</v>
      </c>
      <c r="H597" s="586">
        <v>0</v>
      </c>
      <c r="I597" s="572" t="e">
        <f t="shared" si="20"/>
        <v>#DIV/0!</v>
      </c>
    </row>
    <row r="598" spans="2:9" x14ac:dyDescent="0.25">
      <c r="B598" s="581">
        <v>3213</v>
      </c>
      <c r="C598" s="582"/>
      <c r="D598" s="583"/>
      <c r="E598" s="584" t="s">
        <v>84</v>
      </c>
      <c r="F598" s="585">
        <v>0</v>
      </c>
      <c r="G598" s="585">
        <v>8500</v>
      </c>
      <c r="H598" s="586">
        <f>8394.98</f>
        <v>8394.98</v>
      </c>
      <c r="I598" s="572">
        <f t="shared" si="20"/>
        <v>98.764470588235284</v>
      </c>
    </row>
    <row r="599" spans="2:9" x14ac:dyDescent="0.25">
      <c r="B599" s="576">
        <v>322</v>
      </c>
      <c r="C599" s="577"/>
      <c r="D599" s="578"/>
      <c r="E599" s="579" t="s">
        <v>85</v>
      </c>
      <c r="F599" s="585">
        <f>F600+F601+F602+F604</f>
        <v>810</v>
      </c>
      <c r="G599" s="585">
        <f>G600+G601+G602+G604</f>
        <v>1311.01</v>
      </c>
      <c r="H599" s="586">
        <f>H601+H604</f>
        <v>490.56</v>
      </c>
      <c r="I599" s="572">
        <f t="shared" si="20"/>
        <v>37.418478882693492</v>
      </c>
    </row>
    <row r="600" spans="2:9" x14ac:dyDescent="0.25">
      <c r="B600" s="581">
        <v>3221</v>
      </c>
      <c r="C600" s="582"/>
      <c r="D600" s="583"/>
      <c r="E600" s="584" t="s">
        <v>86</v>
      </c>
      <c r="F600" s="585">
        <v>810</v>
      </c>
      <c r="G600" s="585">
        <v>0</v>
      </c>
      <c r="H600" s="586">
        <v>0</v>
      </c>
      <c r="I600" s="572" t="e">
        <f t="shared" si="20"/>
        <v>#DIV/0!</v>
      </c>
    </row>
    <row r="601" spans="2:9" x14ac:dyDescent="0.25">
      <c r="B601" s="581">
        <v>3222</v>
      </c>
      <c r="C601" s="582"/>
      <c r="D601" s="583"/>
      <c r="E601" s="584" t="s">
        <v>87</v>
      </c>
      <c r="F601" s="585">
        <v>0</v>
      </c>
      <c r="G601" s="585">
        <v>811.01</v>
      </c>
      <c r="H601" s="586">
        <v>478.51</v>
      </c>
      <c r="I601" s="572">
        <f t="shared" si="20"/>
        <v>59.001738572890595</v>
      </c>
    </row>
    <row r="602" spans="2:9" x14ac:dyDescent="0.25">
      <c r="B602" s="581">
        <v>3223</v>
      </c>
      <c r="C602" s="582"/>
      <c r="D602" s="583"/>
      <c r="E602" s="584" t="s">
        <v>88</v>
      </c>
      <c r="F602" s="585">
        <v>0</v>
      </c>
      <c r="G602" s="585">
        <v>0</v>
      </c>
      <c r="H602" s="586">
        <v>0</v>
      </c>
      <c r="I602" s="572" t="e">
        <f t="shared" si="20"/>
        <v>#DIV/0!</v>
      </c>
    </row>
    <row r="603" spans="2:9" x14ac:dyDescent="0.25">
      <c r="B603" s="581">
        <v>3224</v>
      </c>
      <c r="C603" s="582"/>
      <c r="D603" s="583"/>
      <c r="E603" s="584" t="s">
        <v>89</v>
      </c>
      <c r="F603" s="585">
        <v>0</v>
      </c>
      <c r="G603" s="585">
        <v>0</v>
      </c>
      <c r="H603" s="586">
        <v>0</v>
      </c>
      <c r="I603" s="572" t="e">
        <f t="shared" si="20"/>
        <v>#DIV/0!</v>
      </c>
    </row>
    <row r="604" spans="2:9" x14ac:dyDescent="0.25">
      <c r="B604" s="581">
        <v>3225</v>
      </c>
      <c r="C604" s="582"/>
      <c r="D604" s="583"/>
      <c r="E604" s="584" t="s">
        <v>90</v>
      </c>
      <c r="F604" s="585">
        <v>0</v>
      </c>
      <c r="G604" s="585">
        <v>500</v>
      </c>
      <c r="H604" s="586">
        <v>12.05</v>
      </c>
      <c r="I604" s="572">
        <f t="shared" si="20"/>
        <v>2.41</v>
      </c>
    </row>
    <row r="605" spans="2:9" x14ac:dyDescent="0.25">
      <c r="B605" s="581">
        <v>3227</v>
      </c>
      <c r="C605" s="582"/>
      <c r="D605" s="583"/>
      <c r="E605" s="584" t="s">
        <v>91</v>
      </c>
      <c r="F605" s="585">
        <v>0</v>
      </c>
      <c r="G605" s="585">
        <v>0</v>
      </c>
      <c r="H605" s="586">
        <v>0</v>
      </c>
      <c r="I605" s="572" t="e">
        <f t="shared" si="20"/>
        <v>#DIV/0!</v>
      </c>
    </row>
    <row r="606" spans="2:9" x14ac:dyDescent="0.25">
      <c r="B606" s="576">
        <v>323</v>
      </c>
      <c r="C606" s="577"/>
      <c r="D606" s="578"/>
      <c r="E606" s="579" t="s">
        <v>92</v>
      </c>
      <c r="F606" s="585">
        <f>F607+F608+F609</f>
        <v>10300</v>
      </c>
      <c r="G606" s="585">
        <f>G607+G608+G609</f>
        <v>600</v>
      </c>
      <c r="H606" s="586">
        <f>H607+H609</f>
        <v>165.47</v>
      </c>
      <c r="I606" s="572">
        <f t="shared" si="20"/>
        <v>27.578333333333333</v>
      </c>
    </row>
    <row r="607" spans="2:9" x14ac:dyDescent="0.25">
      <c r="B607" s="581">
        <v>3231</v>
      </c>
      <c r="C607" s="582"/>
      <c r="D607" s="583"/>
      <c r="E607" s="584" t="s">
        <v>93</v>
      </c>
      <c r="F607" s="585">
        <v>10000</v>
      </c>
      <c r="G607" s="585">
        <v>100</v>
      </c>
      <c r="H607" s="586">
        <v>8.99</v>
      </c>
      <c r="I607" s="572">
        <f t="shared" si="20"/>
        <v>8.99</v>
      </c>
    </row>
    <row r="608" spans="2:9" x14ac:dyDescent="0.25">
      <c r="B608" s="581">
        <v>3232</v>
      </c>
      <c r="C608" s="582"/>
      <c r="D608" s="583"/>
      <c r="E608" s="584" t="s">
        <v>94</v>
      </c>
      <c r="F608" s="585">
        <v>200</v>
      </c>
      <c r="G608" s="585">
        <v>200</v>
      </c>
      <c r="H608" s="586">
        <v>0</v>
      </c>
      <c r="I608" s="572">
        <f t="shared" si="20"/>
        <v>0</v>
      </c>
    </row>
    <row r="609" spans="2:9" x14ac:dyDescent="0.25">
      <c r="B609" s="581">
        <v>3233</v>
      </c>
      <c r="C609" s="582"/>
      <c r="D609" s="583"/>
      <c r="E609" s="584" t="s">
        <v>95</v>
      </c>
      <c r="F609" s="585">
        <v>100</v>
      </c>
      <c r="G609" s="585">
        <v>300</v>
      </c>
      <c r="H609" s="586">
        <v>156.47999999999999</v>
      </c>
      <c r="I609" s="572">
        <f t="shared" si="20"/>
        <v>52.16</v>
      </c>
    </row>
    <row r="610" spans="2:9" x14ac:dyDescent="0.25">
      <c r="B610" s="581">
        <v>3234</v>
      </c>
      <c r="C610" s="582"/>
      <c r="D610" s="583"/>
      <c r="E610" s="590" t="s">
        <v>96</v>
      </c>
      <c r="F610" s="585">
        <v>0</v>
      </c>
      <c r="G610" s="585">
        <v>0</v>
      </c>
      <c r="H610" s="586">
        <v>0</v>
      </c>
      <c r="I610" s="572" t="e">
        <f t="shared" si="20"/>
        <v>#DIV/0!</v>
      </c>
    </row>
    <row r="611" spans="2:9" x14ac:dyDescent="0.25">
      <c r="B611" s="581">
        <v>3235</v>
      </c>
      <c r="C611" s="582"/>
      <c r="D611" s="583"/>
      <c r="E611" s="590" t="s">
        <v>97</v>
      </c>
      <c r="F611" s="585">
        <v>0</v>
      </c>
      <c r="G611" s="585">
        <v>0</v>
      </c>
      <c r="H611" s="586">
        <v>0</v>
      </c>
      <c r="I611" s="572" t="e">
        <f t="shared" si="20"/>
        <v>#DIV/0!</v>
      </c>
    </row>
    <row r="612" spans="2:9" x14ac:dyDescent="0.25">
      <c r="B612" s="581">
        <v>3236</v>
      </c>
      <c r="C612" s="582"/>
      <c r="D612" s="583"/>
      <c r="E612" s="590" t="s">
        <v>98</v>
      </c>
      <c r="F612" s="585">
        <v>0</v>
      </c>
      <c r="G612" s="585">
        <v>0</v>
      </c>
      <c r="H612" s="586">
        <v>0</v>
      </c>
      <c r="I612" s="572" t="e">
        <f t="shared" si="20"/>
        <v>#DIV/0!</v>
      </c>
    </row>
    <row r="613" spans="2:9" x14ac:dyDescent="0.25">
      <c r="B613" s="581">
        <v>3237</v>
      </c>
      <c r="C613" s="582"/>
      <c r="D613" s="583"/>
      <c r="E613" s="590" t="s">
        <v>99</v>
      </c>
      <c r="F613" s="585">
        <v>0</v>
      </c>
      <c r="G613" s="585">
        <v>0</v>
      </c>
      <c r="H613" s="586">
        <v>0</v>
      </c>
      <c r="I613" s="572" t="e">
        <f t="shared" si="20"/>
        <v>#DIV/0!</v>
      </c>
    </row>
    <row r="614" spans="2:9" x14ac:dyDescent="0.25">
      <c r="B614" s="581">
        <v>3238</v>
      </c>
      <c r="C614" s="582"/>
      <c r="D614" s="583"/>
      <c r="E614" s="590" t="s">
        <v>100</v>
      </c>
      <c r="F614" s="585">
        <v>0</v>
      </c>
      <c r="G614" s="585">
        <v>0</v>
      </c>
      <c r="H614" s="586">
        <v>0</v>
      </c>
      <c r="I614" s="572" t="e">
        <f t="shared" si="20"/>
        <v>#DIV/0!</v>
      </c>
    </row>
    <row r="615" spans="2:9" x14ac:dyDescent="0.25">
      <c r="B615" s="581">
        <v>3239</v>
      </c>
      <c r="C615" s="582"/>
      <c r="D615" s="583"/>
      <c r="E615" s="590" t="s">
        <v>101</v>
      </c>
      <c r="F615" s="585">
        <v>0</v>
      </c>
      <c r="G615" s="585">
        <v>0</v>
      </c>
      <c r="H615" s="586">
        <v>0</v>
      </c>
      <c r="I615" s="572" t="e">
        <f t="shared" si="20"/>
        <v>#DIV/0!</v>
      </c>
    </row>
    <row r="616" spans="2:9" ht="26.25" x14ac:dyDescent="0.25">
      <c r="B616" s="576">
        <v>324</v>
      </c>
      <c r="C616" s="577"/>
      <c r="D616" s="578"/>
      <c r="E616" s="579" t="s">
        <v>131</v>
      </c>
      <c r="F616" s="585">
        <v>13911.01</v>
      </c>
      <c r="G616" s="585">
        <v>30663.85</v>
      </c>
      <c r="H616" s="586">
        <v>28253.97</v>
      </c>
      <c r="I616" s="572">
        <f t="shared" si="20"/>
        <v>92.140973817703923</v>
      </c>
    </row>
    <row r="617" spans="2:9" ht="23.25" x14ac:dyDescent="0.25">
      <c r="B617" s="581">
        <v>3241</v>
      </c>
      <c r="C617" s="582"/>
      <c r="D617" s="583"/>
      <c r="E617" s="590" t="s">
        <v>132</v>
      </c>
      <c r="F617" s="585">
        <v>13911.01</v>
      </c>
      <c r="G617" s="585">
        <v>30663.85</v>
      </c>
      <c r="H617" s="586">
        <v>28253.97</v>
      </c>
      <c r="I617" s="572">
        <f t="shared" si="20"/>
        <v>92.140973817703923</v>
      </c>
    </row>
    <row r="618" spans="2:9" x14ac:dyDescent="0.25">
      <c r="B618" s="576">
        <v>329</v>
      </c>
      <c r="C618" s="577"/>
      <c r="D618" s="578"/>
      <c r="E618" s="579" t="s">
        <v>102</v>
      </c>
      <c r="F618" s="585">
        <v>8000</v>
      </c>
      <c r="G618" s="585">
        <f>G620+G621+G625</f>
        <v>2000</v>
      </c>
      <c r="H618" s="586">
        <f>H620+H625</f>
        <v>1957.0900000000001</v>
      </c>
      <c r="I618" s="572">
        <f t="shared" si="20"/>
        <v>97.854500000000016</v>
      </c>
    </row>
    <row r="619" spans="2:9" ht="23.25" x14ac:dyDescent="0.25">
      <c r="B619" s="581">
        <v>3291</v>
      </c>
      <c r="C619" s="582"/>
      <c r="D619" s="583"/>
      <c r="E619" s="590" t="s">
        <v>103</v>
      </c>
      <c r="F619" s="585">
        <v>0</v>
      </c>
      <c r="G619" s="585">
        <v>0</v>
      </c>
      <c r="H619" s="586">
        <v>0</v>
      </c>
      <c r="I619" s="572" t="e">
        <f t="shared" si="20"/>
        <v>#DIV/0!</v>
      </c>
    </row>
    <row r="620" spans="2:9" x14ac:dyDescent="0.25">
      <c r="B620" s="581">
        <v>3292</v>
      </c>
      <c r="C620" s="582"/>
      <c r="D620" s="583"/>
      <c r="E620" s="590" t="s">
        <v>104</v>
      </c>
      <c r="F620" s="585">
        <v>2000</v>
      </c>
      <c r="G620" s="585">
        <v>110</v>
      </c>
      <c r="H620" s="586">
        <v>106.39</v>
      </c>
      <c r="I620" s="572">
        <f t="shared" si="20"/>
        <v>96.718181818181819</v>
      </c>
    </row>
    <row r="621" spans="2:9" x14ac:dyDescent="0.25">
      <c r="B621" s="581">
        <v>3293</v>
      </c>
      <c r="C621" s="582"/>
      <c r="D621" s="583"/>
      <c r="E621" s="590" t="s">
        <v>105</v>
      </c>
      <c r="F621" s="585">
        <v>1000</v>
      </c>
      <c r="G621" s="585">
        <v>0</v>
      </c>
      <c r="H621" s="586">
        <v>0</v>
      </c>
      <c r="I621" s="572" t="e">
        <f t="shared" si="20"/>
        <v>#DIV/0!</v>
      </c>
    </row>
    <row r="622" spans="2:9" x14ac:dyDescent="0.25">
      <c r="B622" s="581">
        <v>3294</v>
      </c>
      <c r="C622" s="582"/>
      <c r="D622" s="583"/>
      <c r="E622" s="590" t="s">
        <v>106</v>
      </c>
      <c r="F622" s="585">
        <v>0</v>
      </c>
      <c r="G622" s="585">
        <v>0</v>
      </c>
      <c r="H622" s="586">
        <v>0</v>
      </c>
      <c r="I622" s="572" t="e">
        <f t="shared" si="20"/>
        <v>#DIV/0!</v>
      </c>
    </row>
    <row r="623" spans="2:9" x14ac:dyDescent="0.25">
      <c r="B623" s="581">
        <v>3295</v>
      </c>
      <c r="C623" s="582"/>
      <c r="D623" s="583"/>
      <c r="E623" s="590" t="s">
        <v>107</v>
      </c>
      <c r="F623" s="585">
        <v>0</v>
      </c>
      <c r="G623" s="585">
        <v>0</v>
      </c>
      <c r="H623" s="586">
        <v>0</v>
      </c>
      <c r="I623" s="572" t="e">
        <f t="shared" si="20"/>
        <v>#DIV/0!</v>
      </c>
    </row>
    <row r="624" spans="2:9" x14ac:dyDescent="0.25">
      <c r="B624" s="581">
        <v>3296</v>
      </c>
      <c r="C624" s="582"/>
      <c r="D624" s="583"/>
      <c r="E624" s="590" t="s">
        <v>108</v>
      </c>
      <c r="F624" s="585">
        <v>0</v>
      </c>
      <c r="G624" s="585">
        <v>0</v>
      </c>
      <c r="H624" s="586">
        <v>0</v>
      </c>
      <c r="I624" s="572" t="e">
        <f t="shared" si="20"/>
        <v>#DIV/0!</v>
      </c>
    </row>
    <row r="625" spans="2:9" x14ac:dyDescent="0.25">
      <c r="B625" s="581">
        <v>3299</v>
      </c>
      <c r="C625" s="582"/>
      <c r="D625" s="583"/>
      <c r="E625" s="590" t="s">
        <v>109</v>
      </c>
      <c r="F625" s="585">
        <v>5000</v>
      </c>
      <c r="G625" s="585">
        <v>1890</v>
      </c>
      <c r="H625" s="586">
        <v>1850.7</v>
      </c>
      <c r="I625" s="572">
        <f t="shared" si="20"/>
        <v>97.920634920634924</v>
      </c>
    </row>
    <row r="626" spans="2:9" x14ac:dyDescent="0.25">
      <c r="B626" s="573">
        <v>34</v>
      </c>
      <c r="C626" s="574"/>
      <c r="D626" s="575"/>
      <c r="E626" s="570" t="s">
        <v>110</v>
      </c>
      <c r="F626" s="571">
        <v>0</v>
      </c>
      <c r="G626" s="585">
        <v>0</v>
      </c>
      <c r="H626" s="580">
        <v>0</v>
      </c>
      <c r="I626" s="572" t="e">
        <f t="shared" si="20"/>
        <v>#DIV/0!</v>
      </c>
    </row>
    <row r="627" spans="2:9" x14ac:dyDescent="0.25">
      <c r="B627" s="576">
        <v>343</v>
      </c>
      <c r="C627" s="577"/>
      <c r="D627" s="578"/>
      <c r="E627" s="579" t="s">
        <v>111</v>
      </c>
      <c r="F627" s="585">
        <v>0</v>
      </c>
      <c r="G627" s="585">
        <v>0</v>
      </c>
      <c r="H627" s="586">
        <v>0</v>
      </c>
      <c r="I627" s="572" t="e">
        <f t="shared" si="20"/>
        <v>#DIV/0!</v>
      </c>
    </row>
    <row r="628" spans="2:9" x14ac:dyDescent="0.25">
      <c r="B628" s="581">
        <v>3431</v>
      </c>
      <c r="C628" s="582"/>
      <c r="D628" s="583"/>
      <c r="E628" s="606" t="s">
        <v>112</v>
      </c>
      <c r="F628" s="585">
        <v>0</v>
      </c>
      <c r="G628" s="571">
        <v>0</v>
      </c>
      <c r="H628" s="586">
        <v>0</v>
      </c>
      <c r="I628" s="572" t="e">
        <f t="shared" si="20"/>
        <v>#DIV/0!</v>
      </c>
    </row>
    <row r="629" spans="2:9" x14ac:dyDescent="0.25">
      <c r="B629" s="581">
        <v>3433</v>
      </c>
      <c r="C629" s="582"/>
      <c r="D629" s="583"/>
      <c r="E629" s="590" t="s">
        <v>113</v>
      </c>
      <c r="F629" s="585">
        <v>0</v>
      </c>
      <c r="G629" s="585">
        <v>0</v>
      </c>
      <c r="H629" s="586">
        <v>0</v>
      </c>
      <c r="I629" s="572" t="e">
        <f t="shared" si="20"/>
        <v>#DIV/0!</v>
      </c>
    </row>
    <row r="630" spans="2:9" ht="26.25" x14ac:dyDescent="0.25">
      <c r="B630" s="573">
        <v>4</v>
      </c>
      <c r="C630" s="574"/>
      <c r="D630" s="575"/>
      <c r="E630" s="570" t="s">
        <v>6</v>
      </c>
      <c r="F630" s="585">
        <v>10000</v>
      </c>
      <c r="G630" s="585">
        <v>10000</v>
      </c>
      <c r="H630" s="586">
        <v>0</v>
      </c>
      <c r="I630" s="572">
        <f t="shared" si="20"/>
        <v>0</v>
      </c>
    </row>
    <row r="631" spans="2:9" ht="26.25" x14ac:dyDescent="0.25">
      <c r="B631" s="573">
        <v>42</v>
      </c>
      <c r="C631" s="574"/>
      <c r="D631" s="575"/>
      <c r="E631" s="570" t="s">
        <v>116</v>
      </c>
      <c r="F631" s="585">
        <v>10000</v>
      </c>
      <c r="G631" s="585">
        <v>10000</v>
      </c>
      <c r="H631" s="586">
        <v>0</v>
      </c>
      <c r="I631" s="572">
        <f t="shared" si="20"/>
        <v>0</v>
      </c>
    </row>
    <row r="632" spans="2:9" x14ac:dyDescent="0.25">
      <c r="B632" s="576">
        <v>421</v>
      </c>
      <c r="C632" s="577"/>
      <c r="D632" s="578"/>
      <c r="E632" s="579" t="s">
        <v>117</v>
      </c>
      <c r="F632" s="585">
        <v>0</v>
      </c>
      <c r="G632" s="585">
        <v>0</v>
      </c>
      <c r="H632" s="586">
        <v>0</v>
      </c>
      <c r="I632" s="572" t="e">
        <f t="shared" si="20"/>
        <v>#DIV/0!</v>
      </c>
    </row>
    <row r="633" spans="2:9" x14ac:dyDescent="0.25">
      <c r="B633" s="581">
        <v>4212</v>
      </c>
      <c r="C633" s="582"/>
      <c r="D633" s="583"/>
      <c r="E633" s="607" t="s">
        <v>118</v>
      </c>
      <c r="F633" s="585">
        <v>0</v>
      </c>
      <c r="G633" s="585">
        <v>0</v>
      </c>
      <c r="H633" s="586">
        <v>0</v>
      </c>
      <c r="I633" s="572" t="e">
        <f t="shared" si="20"/>
        <v>#DIV/0!</v>
      </c>
    </row>
    <row r="634" spans="2:9" x14ac:dyDescent="0.25">
      <c r="B634" s="576">
        <v>422</v>
      </c>
      <c r="C634" s="577"/>
      <c r="D634" s="578"/>
      <c r="E634" s="579" t="s">
        <v>119</v>
      </c>
      <c r="F634" s="585">
        <v>10000</v>
      </c>
      <c r="G634" s="585">
        <v>10000</v>
      </c>
      <c r="H634" s="586">
        <v>0</v>
      </c>
      <c r="I634" s="572">
        <f t="shared" si="20"/>
        <v>0</v>
      </c>
    </row>
    <row r="635" spans="2:9" x14ac:dyDescent="0.25">
      <c r="B635" s="581">
        <v>4221</v>
      </c>
      <c r="C635" s="582"/>
      <c r="D635" s="583"/>
      <c r="E635" s="607" t="s">
        <v>120</v>
      </c>
      <c r="F635" s="585">
        <v>0</v>
      </c>
      <c r="G635" s="585">
        <v>0</v>
      </c>
      <c r="H635" s="586">
        <v>0</v>
      </c>
      <c r="I635" s="572" t="e">
        <f t="shared" si="20"/>
        <v>#DIV/0!</v>
      </c>
    </row>
    <row r="636" spans="2:9" x14ac:dyDescent="0.25">
      <c r="B636" s="581">
        <v>4226</v>
      </c>
      <c r="C636" s="582"/>
      <c r="D636" s="583"/>
      <c r="E636" s="607" t="s">
        <v>121</v>
      </c>
      <c r="F636" s="585">
        <v>0</v>
      </c>
      <c r="G636" s="585">
        <v>0</v>
      </c>
      <c r="H636" s="586">
        <v>0</v>
      </c>
      <c r="I636" s="572" t="e">
        <f t="shared" si="20"/>
        <v>#DIV/0!</v>
      </c>
    </row>
    <row r="637" spans="2:9" x14ac:dyDescent="0.25">
      <c r="B637" s="581">
        <v>4227</v>
      </c>
      <c r="C637" s="582"/>
      <c r="D637" s="583"/>
      <c r="E637" s="590" t="s">
        <v>122</v>
      </c>
      <c r="F637" s="585">
        <v>10000</v>
      </c>
      <c r="G637" s="585">
        <v>10000</v>
      </c>
      <c r="H637" s="586">
        <v>0</v>
      </c>
      <c r="I637" s="572">
        <f t="shared" si="20"/>
        <v>0</v>
      </c>
    </row>
    <row r="638" spans="2:9" ht="26.25" x14ac:dyDescent="0.25">
      <c r="B638" s="576">
        <v>424</v>
      </c>
      <c r="C638" s="577"/>
      <c r="D638" s="578"/>
      <c r="E638" s="579" t="s">
        <v>123</v>
      </c>
      <c r="F638" s="585">
        <v>0</v>
      </c>
      <c r="G638" s="585">
        <v>0</v>
      </c>
      <c r="H638" s="586">
        <v>0</v>
      </c>
      <c r="I638" s="572" t="e">
        <f t="shared" si="20"/>
        <v>#DIV/0!</v>
      </c>
    </row>
    <row r="639" spans="2:9" x14ac:dyDescent="0.25">
      <c r="B639" s="581">
        <v>4241</v>
      </c>
      <c r="C639" s="582"/>
      <c r="D639" s="583"/>
      <c r="E639" s="590" t="s">
        <v>124</v>
      </c>
      <c r="F639" s="585">
        <v>0</v>
      </c>
      <c r="G639" s="585">
        <v>0</v>
      </c>
      <c r="H639" s="586">
        <v>0</v>
      </c>
      <c r="I639" s="572" t="e">
        <f t="shared" si="20"/>
        <v>#DIV/0!</v>
      </c>
    </row>
    <row r="640" spans="2:9" ht="26.25" x14ac:dyDescent="0.25">
      <c r="B640" s="598">
        <v>922</v>
      </c>
      <c r="C640" s="598"/>
      <c r="D640" s="598"/>
      <c r="E640" s="64" t="s">
        <v>619</v>
      </c>
      <c r="F640" s="595">
        <v>0</v>
      </c>
      <c r="G640" s="595">
        <v>336.15</v>
      </c>
      <c r="H640" s="596">
        <v>336.15</v>
      </c>
      <c r="I640" s="597">
        <f t="shared" si="20"/>
        <v>100</v>
      </c>
    </row>
    <row r="641" spans="2:9" ht="26.25" x14ac:dyDescent="0.25">
      <c r="B641" s="493" t="s">
        <v>139</v>
      </c>
      <c r="C641" s="494"/>
      <c r="D641" s="495"/>
      <c r="E641" s="62" t="s">
        <v>140</v>
      </c>
      <c r="F641" s="73">
        <v>0</v>
      </c>
      <c r="G641" s="58">
        <v>1400</v>
      </c>
      <c r="H641" s="75">
        <f>H642+H703</f>
        <v>1307.78</v>
      </c>
      <c r="I641" s="96">
        <f t="shared" ref="I641:I671" si="21">H641/G641*100</f>
        <v>93.412857142857149</v>
      </c>
    </row>
    <row r="642" spans="2:9" x14ac:dyDescent="0.25">
      <c r="B642" s="496"/>
      <c r="C642" s="497"/>
      <c r="D642" s="498"/>
      <c r="E642" s="54" t="s">
        <v>75</v>
      </c>
      <c r="F642" s="73">
        <v>0</v>
      </c>
      <c r="G642" s="58">
        <v>1400</v>
      </c>
      <c r="H642" s="97">
        <f>H643+H693</f>
        <v>1287.78</v>
      </c>
      <c r="I642" s="96">
        <f t="shared" si="21"/>
        <v>91.984285714285704</v>
      </c>
    </row>
    <row r="643" spans="2:9" x14ac:dyDescent="0.25">
      <c r="B643" s="476">
        <v>3</v>
      </c>
      <c r="C643" s="477"/>
      <c r="D643" s="478"/>
      <c r="E643" s="55" t="s">
        <v>4</v>
      </c>
      <c r="F643" s="73">
        <v>0</v>
      </c>
      <c r="G643" s="73">
        <v>1380</v>
      </c>
      <c r="H643" s="97">
        <f>H644+H654+H685+H689</f>
        <v>1287.78</v>
      </c>
      <c r="I643" s="96">
        <f t="shared" si="21"/>
        <v>93.317391304347822</v>
      </c>
    </row>
    <row r="644" spans="2:9" x14ac:dyDescent="0.25">
      <c r="B644" s="476">
        <v>31</v>
      </c>
      <c r="C644" s="477"/>
      <c r="D644" s="478"/>
      <c r="E644" s="55" t="s">
        <v>5</v>
      </c>
      <c r="F644" s="73">
        <v>0</v>
      </c>
      <c r="G644" s="73">
        <v>0</v>
      </c>
      <c r="H644" s="73">
        <v>0</v>
      </c>
      <c r="I644" s="96" t="e">
        <f t="shared" si="21"/>
        <v>#DIV/0!</v>
      </c>
    </row>
    <row r="645" spans="2:9" x14ac:dyDescent="0.25">
      <c r="B645" s="473">
        <v>311</v>
      </c>
      <c r="C645" s="474"/>
      <c r="D645" s="475"/>
      <c r="E645" s="56" t="s">
        <v>26</v>
      </c>
      <c r="F645" s="58">
        <v>0</v>
      </c>
      <c r="G645" s="73">
        <v>0</v>
      </c>
      <c r="H645" s="58">
        <v>0</v>
      </c>
      <c r="I645" s="96" t="e">
        <f t="shared" si="21"/>
        <v>#DIV/0!</v>
      </c>
    </row>
    <row r="646" spans="2:9" x14ac:dyDescent="0.25">
      <c r="B646" s="482">
        <v>3111</v>
      </c>
      <c r="C646" s="483"/>
      <c r="D646" s="484"/>
      <c r="E646" s="57" t="s">
        <v>76</v>
      </c>
      <c r="F646" s="58">
        <v>0</v>
      </c>
      <c r="G646" s="73">
        <v>0</v>
      </c>
      <c r="H646" s="58">
        <v>0</v>
      </c>
      <c r="I646" s="96" t="e">
        <f t="shared" si="21"/>
        <v>#DIV/0!</v>
      </c>
    </row>
    <row r="647" spans="2:9" x14ac:dyDescent="0.25">
      <c r="B647" s="482">
        <v>3113</v>
      </c>
      <c r="C647" s="483"/>
      <c r="D647" s="484"/>
      <c r="E647" s="57" t="s">
        <v>77</v>
      </c>
      <c r="F647" s="58">
        <v>0</v>
      </c>
      <c r="G647" s="58">
        <v>0</v>
      </c>
      <c r="H647" s="58">
        <v>0</v>
      </c>
      <c r="I647" s="96" t="e">
        <f t="shared" si="21"/>
        <v>#DIV/0!</v>
      </c>
    </row>
    <row r="648" spans="2:9" x14ac:dyDescent="0.25">
      <c r="B648" s="482">
        <v>3114</v>
      </c>
      <c r="C648" s="483"/>
      <c r="D648" s="484"/>
      <c r="E648" s="57" t="s">
        <v>78</v>
      </c>
      <c r="F648" s="58">
        <v>0</v>
      </c>
      <c r="G648" s="58">
        <v>0</v>
      </c>
      <c r="H648" s="58">
        <v>0</v>
      </c>
      <c r="I648" s="96" t="e">
        <f t="shared" si="21"/>
        <v>#DIV/0!</v>
      </c>
    </row>
    <row r="649" spans="2:9" x14ac:dyDescent="0.25">
      <c r="B649" s="473">
        <v>312</v>
      </c>
      <c r="C649" s="474"/>
      <c r="D649" s="475"/>
      <c r="E649" s="56" t="s">
        <v>79</v>
      </c>
      <c r="F649" s="58">
        <v>0</v>
      </c>
      <c r="G649" s="58">
        <v>0</v>
      </c>
      <c r="H649" s="58">
        <v>0</v>
      </c>
      <c r="I649" s="96" t="e">
        <f t="shared" si="21"/>
        <v>#DIV/0!</v>
      </c>
    </row>
    <row r="650" spans="2:9" x14ac:dyDescent="0.25">
      <c r="B650" s="482">
        <v>3121</v>
      </c>
      <c r="C650" s="483"/>
      <c r="D650" s="484"/>
      <c r="E650" s="57" t="s">
        <v>79</v>
      </c>
      <c r="F650" s="58">
        <v>0</v>
      </c>
      <c r="G650" s="58">
        <v>0</v>
      </c>
      <c r="H650" s="58">
        <v>0</v>
      </c>
      <c r="I650" s="96" t="e">
        <f t="shared" si="21"/>
        <v>#DIV/0!</v>
      </c>
    </row>
    <row r="651" spans="2:9" x14ac:dyDescent="0.25">
      <c r="B651" s="473">
        <v>313</v>
      </c>
      <c r="C651" s="474"/>
      <c r="D651" s="475"/>
      <c r="E651" s="56" t="s">
        <v>80</v>
      </c>
      <c r="F651" s="58">
        <v>0</v>
      </c>
      <c r="G651" s="58">
        <v>0</v>
      </c>
      <c r="H651" s="58">
        <v>0</v>
      </c>
      <c r="I651" s="96" t="e">
        <f t="shared" si="21"/>
        <v>#DIV/0!</v>
      </c>
    </row>
    <row r="652" spans="2:9" x14ac:dyDescent="0.25">
      <c r="B652" s="482">
        <v>3132</v>
      </c>
      <c r="C652" s="483"/>
      <c r="D652" s="484"/>
      <c r="E652" s="57" t="s">
        <v>81</v>
      </c>
      <c r="F652" s="58">
        <v>0</v>
      </c>
      <c r="G652" s="58">
        <v>0</v>
      </c>
      <c r="H652" s="58">
        <v>0</v>
      </c>
      <c r="I652" s="96" t="e">
        <f t="shared" si="21"/>
        <v>#DIV/0!</v>
      </c>
    </row>
    <row r="653" spans="2:9" ht="22.5" x14ac:dyDescent="0.25">
      <c r="B653" s="482">
        <v>3133</v>
      </c>
      <c r="C653" s="483"/>
      <c r="D653" s="484"/>
      <c r="E653" s="57" t="s">
        <v>82</v>
      </c>
      <c r="F653" s="58">
        <v>0</v>
      </c>
      <c r="G653" s="58">
        <v>0</v>
      </c>
      <c r="H653" s="58">
        <v>0</v>
      </c>
      <c r="I653" s="96" t="e">
        <f t="shared" si="21"/>
        <v>#DIV/0!</v>
      </c>
    </row>
    <row r="654" spans="2:9" x14ac:dyDescent="0.25">
      <c r="B654" s="476">
        <v>32</v>
      </c>
      <c r="C654" s="477"/>
      <c r="D654" s="478"/>
      <c r="E654" s="55" t="s">
        <v>13</v>
      </c>
      <c r="F654" s="73">
        <v>0</v>
      </c>
      <c r="G654" s="58">
        <v>1380</v>
      </c>
      <c r="H654" s="97">
        <f>H655+H660+H667+H677</f>
        <v>1287.78</v>
      </c>
      <c r="I654" s="96">
        <f t="shared" si="21"/>
        <v>93.317391304347822</v>
      </c>
    </row>
    <row r="655" spans="2:9" x14ac:dyDescent="0.25">
      <c r="B655" s="473">
        <v>321</v>
      </c>
      <c r="C655" s="474"/>
      <c r="D655" s="475"/>
      <c r="E655" s="56" t="s">
        <v>28</v>
      </c>
      <c r="F655" s="58">
        <v>0</v>
      </c>
      <c r="G655" s="58">
        <v>765</v>
      </c>
      <c r="H655" s="95">
        <f>H656+H659</f>
        <v>706.54</v>
      </c>
      <c r="I655" s="96">
        <f t="shared" si="21"/>
        <v>92.358169934640529</v>
      </c>
    </row>
    <row r="656" spans="2:9" x14ac:dyDescent="0.25">
      <c r="B656" s="482">
        <v>3211</v>
      </c>
      <c r="C656" s="483"/>
      <c r="D656" s="484"/>
      <c r="E656" s="57" t="s">
        <v>29</v>
      </c>
      <c r="F656" s="58">
        <v>0</v>
      </c>
      <c r="G656" s="58">
        <v>685</v>
      </c>
      <c r="H656" s="95">
        <v>658.54</v>
      </c>
      <c r="I656" s="96">
        <f t="shared" si="21"/>
        <v>96.13722627737225</v>
      </c>
    </row>
    <row r="657" spans="2:9" x14ac:dyDescent="0.25">
      <c r="B657" s="470">
        <v>3212</v>
      </c>
      <c r="C657" s="471"/>
      <c r="D657" s="472"/>
      <c r="E657" s="59" t="s">
        <v>83</v>
      </c>
      <c r="F657" s="58">
        <v>0</v>
      </c>
      <c r="G657" s="58">
        <v>0</v>
      </c>
      <c r="H657" s="95">
        <v>0</v>
      </c>
      <c r="I657" s="96" t="e">
        <f t="shared" si="21"/>
        <v>#DIV/0!</v>
      </c>
    </row>
    <row r="658" spans="2:9" x14ac:dyDescent="0.25">
      <c r="B658" s="470">
        <v>3213</v>
      </c>
      <c r="C658" s="471"/>
      <c r="D658" s="472"/>
      <c r="E658" s="59" t="s">
        <v>84</v>
      </c>
      <c r="F658" s="58">
        <v>0</v>
      </c>
      <c r="G658" s="58">
        <v>0</v>
      </c>
      <c r="H658" s="95">
        <v>0</v>
      </c>
      <c r="I658" s="96" t="e">
        <f t="shared" si="21"/>
        <v>#DIV/0!</v>
      </c>
    </row>
    <row r="659" spans="2:9" x14ac:dyDescent="0.25">
      <c r="B659" s="470">
        <v>3214</v>
      </c>
      <c r="C659" s="471"/>
      <c r="D659" s="472"/>
      <c r="E659" s="89" t="s">
        <v>223</v>
      </c>
      <c r="F659" s="58">
        <v>0</v>
      </c>
      <c r="G659" s="58">
        <v>60</v>
      </c>
      <c r="H659" s="95">
        <v>48</v>
      </c>
      <c r="I659" s="96">
        <f t="shared" si="21"/>
        <v>80</v>
      </c>
    </row>
    <row r="660" spans="2:9" x14ac:dyDescent="0.25">
      <c r="B660" s="473">
        <v>322</v>
      </c>
      <c r="C660" s="474"/>
      <c r="D660" s="475"/>
      <c r="E660" s="56" t="s">
        <v>85</v>
      </c>
      <c r="F660" s="58">
        <v>0</v>
      </c>
      <c r="G660" s="58">
        <v>335</v>
      </c>
      <c r="H660" s="95">
        <v>333.25</v>
      </c>
      <c r="I660" s="96">
        <f t="shared" si="21"/>
        <v>99.477611940298502</v>
      </c>
    </row>
    <row r="661" spans="2:9" x14ac:dyDescent="0.25">
      <c r="B661" s="470">
        <v>3221</v>
      </c>
      <c r="C661" s="471"/>
      <c r="D661" s="472"/>
      <c r="E661" s="59" t="s">
        <v>86</v>
      </c>
      <c r="F661" s="58">
        <v>0</v>
      </c>
      <c r="G661" s="58">
        <v>120</v>
      </c>
      <c r="H661" s="95">
        <v>118.37</v>
      </c>
      <c r="I661" s="96">
        <f t="shared" si="21"/>
        <v>98.641666666666666</v>
      </c>
    </row>
    <row r="662" spans="2:9" x14ac:dyDescent="0.25">
      <c r="B662" s="470">
        <v>3222</v>
      </c>
      <c r="C662" s="471"/>
      <c r="D662" s="472"/>
      <c r="E662" s="59" t="s">
        <v>87</v>
      </c>
      <c r="F662" s="58">
        <v>0</v>
      </c>
      <c r="G662" s="58">
        <v>0</v>
      </c>
      <c r="H662" s="95">
        <v>0</v>
      </c>
      <c r="I662" s="96" t="e">
        <f t="shared" si="21"/>
        <v>#DIV/0!</v>
      </c>
    </row>
    <row r="663" spans="2:9" x14ac:dyDescent="0.25">
      <c r="B663" s="470">
        <v>3223</v>
      </c>
      <c r="C663" s="471"/>
      <c r="D663" s="472"/>
      <c r="E663" s="59" t="s">
        <v>88</v>
      </c>
      <c r="F663" s="58">
        <v>0</v>
      </c>
      <c r="G663" s="58">
        <v>0</v>
      </c>
      <c r="H663" s="95">
        <v>0</v>
      </c>
      <c r="I663" s="96" t="e">
        <f t="shared" si="21"/>
        <v>#DIV/0!</v>
      </c>
    </row>
    <row r="664" spans="2:9" x14ac:dyDescent="0.25">
      <c r="B664" s="470">
        <v>3224</v>
      </c>
      <c r="C664" s="471"/>
      <c r="D664" s="472"/>
      <c r="E664" s="59" t="s">
        <v>89</v>
      </c>
      <c r="F664" s="58">
        <v>0</v>
      </c>
      <c r="G664" s="58">
        <v>0</v>
      </c>
      <c r="H664" s="95">
        <v>0</v>
      </c>
      <c r="I664" s="96" t="e">
        <f t="shared" si="21"/>
        <v>#DIV/0!</v>
      </c>
    </row>
    <row r="665" spans="2:9" x14ac:dyDescent="0.25">
      <c r="B665" s="470">
        <v>3225</v>
      </c>
      <c r="C665" s="471"/>
      <c r="D665" s="472"/>
      <c r="E665" s="59" t="s">
        <v>90</v>
      </c>
      <c r="F665" s="58">
        <v>0</v>
      </c>
      <c r="G665" s="58">
        <v>215</v>
      </c>
      <c r="H665" s="95">
        <v>214.88</v>
      </c>
      <c r="I665" s="96">
        <f t="shared" si="21"/>
        <v>99.944186046511632</v>
      </c>
    </row>
    <row r="666" spans="2:9" x14ac:dyDescent="0.25">
      <c r="B666" s="470">
        <v>3227</v>
      </c>
      <c r="C666" s="471"/>
      <c r="D666" s="472"/>
      <c r="E666" s="59" t="s">
        <v>91</v>
      </c>
      <c r="F666" s="58">
        <v>0</v>
      </c>
      <c r="G666" s="58">
        <v>0</v>
      </c>
      <c r="H666" s="95">
        <v>0</v>
      </c>
      <c r="I666" s="96" t="e">
        <f t="shared" si="21"/>
        <v>#DIV/0!</v>
      </c>
    </row>
    <row r="667" spans="2:9" x14ac:dyDescent="0.25">
      <c r="B667" s="473">
        <v>323</v>
      </c>
      <c r="C667" s="474"/>
      <c r="D667" s="475"/>
      <c r="E667" s="56" t="s">
        <v>92</v>
      </c>
      <c r="F667" s="58">
        <v>0</v>
      </c>
      <c r="G667" s="58">
        <v>0</v>
      </c>
      <c r="H667" s="95">
        <v>0</v>
      </c>
      <c r="I667" s="96" t="e">
        <f t="shared" si="21"/>
        <v>#DIV/0!</v>
      </c>
    </row>
    <row r="668" spans="2:9" x14ac:dyDescent="0.25">
      <c r="B668" s="470">
        <v>3231</v>
      </c>
      <c r="C668" s="471"/>
      <c r="D668" s="472"/>
      <c r="E668" s="59" t="s">
        <v>93</v>
      </c>
      <c r="F668" s="58">
        <v>0</v>
      </c>
      <c r="G668" s="58">
        <v>0</v>
      </c>
      <c r="H668" s="95">
        <v>0</v>
      </c>
      <c r="I668" s="96" t="e">
        <f t="shared" si="21"/>
        <v>#DIV/0!</v>
      </c>
    </row>
    <row r="669" spans="2:9" x14ac:dyDescent="0.25">
      <c r="B669" s="470">
        <v>3232</v>
      </c>
      <c r="C669" s="471"/>
      <c r="D669" s="472"/>
      <c r="E669" s="59" t="s">
        <v>94</v>
      </c>
      <c r="F669" s="58">
        <v>0</v>
      </c>
      <c r="G669" s="58">
        <v>0</v>
      </c>
      <c r="H669" s="95"/>
      <c r="I669" s="96" t="e">
        <f t="shared" si="21"/>
        <v>#DIV/0!</v>
      </c>
    </row>
    <row r="670" spans="2:9" x14ac:dyDescent="0.25">
      <c r="B670" s="470">
        <v>3233</v>
      </c>
      <c r="C670" s="471"/>
      <c r="D670" s="472"/>
      <c r="E670" s="59" t="s">
        <v>95</v>
      </c>
      <c r="F670" s="58">
        <v>0</v>
      </c>
      <c r="G670" s="58">
        <v>0</v>
      </c>
      <c r="H670" s="95">
        <v>0</v>
      </c>
      <c r="I670" s="96" t="e">
        <f t="shared" si="21"/>
        <v>#DIV/0!</v>
      </c>
    </row>
    <row r="671" spans="2:9" x14ac:dyDescent="0.25">
      <c r="B671" s="470">
        <v>3234</v>
      </c>
      <c r="C671" s="471"/>
      <c r="D671" s="472"/>
      <c r="E671" s="60" t="s">
        <v>96</v>
      </c>
      <c r="F671" s="58">
        <v>0</v>
      </c>
      <c r="G671" s="58">
        <v>0</v>
      </c>
      <c r="H671" s="95">
        <v>0</v>
      </c>
      <c r="I671" s="96" t="e">
        <f t="shared" si="21"/>
        <v>#DIV/0!</v>
      </c>
    </row>
    <row r="672" spans="2:9" x14ac:dyDescent="0.25">
      <c r="B672" s="470">
        <v>3235</v>
      </c>
      <c r="C672" s="471"/>
      <c r="D672" s="472"/>
      <c r="E672" s="60" t="s">
        <v>97</v>
      </c>
      <c r="F672" s="58">
        <v>0</v>
      </c>
      <c r="G672" s="58">
        <v>0</v>
      </c>
      <c r="H672" s="95">
        <v>0</v>
      </c>
      <c r="I672" s="96" t="e">
        <f t="shared" ref="I672:I739" si="22">H672/G672*100</f>
        <v>#DIV/0!</v>
      </c>
    </row>
    <row r="673" spans="2:9" x14ac:dyDescent="0.25">
      <c r="B673" s="470">
        <v>3236</v>
      </c>
      <c r="C673" s="471"/>
      <c r="D673" s="472"/>
      <c r="E673" s="60" t="s">
        <v>98</v>
      </c>
      <c r="F673" s="58">
        <v>0</v>
      </c>
      <c r="G673" s="58">
        <v>0</v>
      </c>
      <c r="H673" s="95">
        <v>0</v>
      </c>
      <c r="I673" s="96" t="e">
        <f t="shared" si="22"/>
        <v>#DIV/0!</v>
      </c>
    </row>
    <row r="674" spans="2:9" x14ac:dyDescent="0.25">
      <c r="B674" s="470">
        <v>3237</v>
      </c>
      <c r="C674" s="471"/>
      <c r="D674" s="472"/>
      <c r="E674" s="60" t="s">
        <v>99</v>
      </c>
      <c r="F674" s="58">
        <v>0</v>
      </c>
      <c r="G674" s="58">
        <v>0</v>
      </c>
      <c r="H674" s="95">
        <v>0</v>
      </c>
      <c r="I674" s="96" t="e">
        <f t="shared" si="22"/>
        <v>#DIV/0!</v>
      </c>
    </row>
    <row r="675" spans="2:9" x14ac:dyDescent="0.25">
      <c r="B675" s="470">
        <v>3238</v>
      </c>
      <c r="C675" s="471"/>
      <c r="D675" s="472"/>
      <c r="E675" s="60" t="s">
        <v>100</v>
      </c>
      <c r="F675" s="58">
        <v>0</v>
      </c>
      <c r="G675" s="58">
        <v>0</v>
      </c>
      <c r="H675" s="95">
        <v>0</v>
      </c>
      <c r="I675" s="96" t="e">
        <f t="shared" si="22"/>
        <v>#DIV/0!</v>
      </c>
    </row>
    <row r="676" spans="2:9" x14ac:dyDescent="0.25">
      <c r="B676" s="470">
        <v>3239</v>
      </c>
      <c r="C676" s="471"/>
      <c r="D676" s="472"/>
      <c r="E676" s="60" t="s">
        <v>101</v>
      </c>
      <c r="F676" s="58">
        <v>0</v>
      </c>
      <c r="G676" s="58">
        <v>0</v>
      </c>
      <c r="H676" s="95">
        <v>0</v>
      </c>
      <c r="I676" s="96" t="e">
        <f t="shared" si="22"/>
        <v>#DIV/0!</v>
      </c>
    </row>
    <row r="677" spans="2:9" x14ac:dyDescent="0.25">
      <c r="B677" s="473">
        <v>329</v>
      </c>
      <c r="C677" s="474"/>
      <c r="D677" s="475"/>
      <c r="E677" s="56" t="s">
        <v>102</v>
      </c>
      <c r="F677" s="58">
        <v>0</v>
      </c>
      <c r="G677" s="58">
        <v>280</v>
      </c>
      <c r="H677" s="97">
        <f>H684</f>
        <v>247.99</v>
      </c>
      <c r="I677" s="96">
        <f t="shared" si="22"/>
        <v>88.567857142857136</v>
      </c>
    </row>
    <row r="678" spans="2:9" ht="23.25" x14ac:dyDescent="0.25">
      <c r="B678" s="470">
        <v>3291</v>
      </c>
      <c r="C678" s="471"/>
      <c r="D678" s="472"/>
      <c r="E678" s="60" t="s">
        <v>103</v>
      </c>
      <c r="F678" s="58">
        <v>0</v>
      </c>
      <c r="G678" s="58">
        <v>0</v>
      </c>
      <c r="H678" s="95">
        <v>0</v>
      </c>
      <c r="I678" s="96" t="e">
        <f t="shared" si="22"/>
        <v>#DIV/0!</v>
      </c>
    </row>
    <row r="679" spans="2:9" x14ac:dyDescent="0.25">
      <c r="B679" s="470">
        <v>3292</v>
      </c>
      <c r="C679" s="471"/>
      <c r="D679" s="472"/>
      <c r="E679" s="60" t="s">
        <v>104</v>
      </c>
      <c r="F679" s="58">
        <v>0</v>
      </c>
      <c r="G679" s="58">
        <v>0</v>
      </c>
      <c r="H679" s="95">
        <v>0</v>
      </c>
      <c r="I679" s="96" t="e">
        <f t="shared" si="22"/>
        <v>#DIV/0!</v>
      </c>
    </row>
    <row r="680" spans="2:9" x14ac:dyDescent="0.25">
      <c r="B680" s="470">
        <v>3293</v>
      </c>
      <c r="C680" s="471"/>
      <c r="D680" s="472"/>
      <c r="E680" s="60" t="s">
        <v>105</v>
      </c>
      <c r="F680" s="58">
        <v>0</v>
      </c>
      <c r="G680" s="58">
        <v>0</v>
      </c>
      <c r="H680" s="95">
        <v>0</v>
      </c>
      <c r="I680" s="96" t="e">
        <f t="shared" si="22"/>
        <v>#DIV/0!</v>
      </c>
    </row>
    <row r="681" spans="2:9" x14ac:dyDescent="0.25">
      <c r="B681" s="470">
        <v>3294</v>
      </c>
      <c r="C681" s="471"/>
      <c r="D681" s="472"/>
      <c r="E681" s="60" t="s">
        <v>106</v>
      </c>
      <c r="F681" s="58">
        <v>0</v>
      </c>
      <c r="G681" s="58">
        <v>0</v>
      </c>
      <c r="H681" s="95">
        <v>0</v>
      </c>
      <c r="I681" s="96" t="e">
        <f t="shared" si="22"/>
        <v>#DIV/0!</v>
      </c>
    </row>
    <row r="682" spans="2:9" x14ac:dyDescent="0.25">
      <c r="B682" s="470">
        <v>3295</v>
      </c>
      <c r="C682" s="471"/>
      <c r="D682" s="472"/>
      <c r="E682" s="60" t="s">
        <v>107</v>
      </c>
      <c r="F682" s="58">
        <v>0</v>
      </c>
      <c r="G682" s="58">
        <v>0</v>
      </c>
      <c r="H682" s="95">
        <v>0</v>
      </c>
      <c r="I682" s="96" t="e">
        <f t="shared" si="22"/>
        <v>#DIV/0!</v>
      </c>
    </row>
    <row r="683" spans="2:9" x14ac:dyDescent="0.25">
      <c r="B683" s="470">
        <v>3296</v>
      </c>
      <c r="C683" s="471"/>
      <c r="D683" s="472"/>
      <c r="E683" s="60" t="s">
        <v>108</v>
      </c>
      <c r="F683" s="58">
        <v>0</v>
      </c>
      <c r="G683" s="58">
        <v>0</v>
      </c>
      <c r="H683" s="95">
        <v>0</v>
      </c>
      <c r="I683" s="96" t="e">
        <f t="shared" si="22"/>
        <v>#DIV/0!</v>
      </c>
    </row>
    <row r="684" spans="2:9" x14ac:dyDescent="0.25">
      <c r="B684" s="470">
        <v>3299</v>
      </c>
      <c r="C684" s="471"/>
      <c r="D684" s="472"/>
      <c r="E684" s="60" t="s">
        <v>109</v>
      </c>
      <c r="F684" s="58">
        <v>0</v>
      </c>
      <c r="G684" s="58">
        <v>280</v>
      </c>
      <c r="H684" s="95">
        <v>247.99</v>
      </c>
      <c r="I684" s="96">
        <f t="shared" si="22"/>
        <v>88.567857142857136</v>
      </c>
    </row>
    <row r="685" spans="2:9" x14ac:dyDescent="0.25">
      <c r="B685" s="476">
        <v>34</v>
      </c>
      <c r="C685" s="477"/>
      <c r="D685" s="478"/>
      <c r="E685" s="55" t="s">
        <v>110</v>
      </c>
      <c r="F685" s="73">
        <v>0</v>
      </c>
      <c r="G685" s="58">
        <v>0</v>
      </c>
      <c r="H685" s="97">
        <v>0</v>
      </c>
      <c r="I685" s="96" t="e">
        <f t="shared" si="22"/>
        <v>#DIV/0!</v>
      </c>
    </row>
    <row r="686" spans="2:9" x14ac:dyDescent="0.25">
      <c r="B686" s="473">
        <v>343</v>
      </c>
      <c r="C686" s="474"/>
      <c r="D686" s="475"/>
      <c r="E686" s="56" t="s">
        <v>111</v>
      </c>
      <c r="F686" s="58">
        <v>0</v>
      </c>
      <c r="G686" s="58">
        <v>0</v>
      </c>
      <c r="H686" s="95">
        <v>0</v>
      </c>
      <c r="I686" s="96" t="e">
        <f t="shared" si="22"/>
        <v>#DIV/0!</v>
      </c>
    </row>
    <row r="687" spans="2:9" x14ac:dyDescent="0.25">
      <c r="B687" s="470">
        <v>3431</v>
      </c>
      <c r="C687" s="471"/>
      <c r="D687" s="472"/>
      <c r="E687" s="61" t="s">
        <v>112</v>
      </c>
      <c r="F687" s="58">
        <v>0</v>
      </c>
      <c r="G687" s="58">
        <v>0</v>
      </c>
      <c r="H687" s="95">
        <v>0</v>
      </c>
      <c r="I687" s="96" t="e">
        <f t="shared" si="22"/>
        <v>#DIV/0!</v>
      </c>
    </row>
    <row r="688" spans="2:9" x14ac:dyDescent="0.25">
      <c r="B688" s="470">
        <v>3433</v>
      </c>
      <c r="C688" s="471"/>
      <c r="D688" s="472"/>
      <c r="E688" s="60" t="s">
        <v>113</v>
      </c>
      <c r="F688" s="58">
        <v>0</v>
      </c>
      <c r="G688" s="58">
        <v>0</v>
      </c>
      <c r="H688" s="95">
        <v>0</v>
      </c>
      <c r="I688" s="96" t="e">
        <f t="shared" si="22"/>
        <v>#DIV/0!</v>
      </c>
    </row>
    <row r="689" spans="2:9" x14ac:dyDescent="0.25">
      <c r="B689" s="479">
        <v>38</v>
      </c>
      <c r="C689" s="480"/>
      <c r="D689" s="481"/>
      <c r="E689" s="65" t="s">
        <v>141</v>
      </c>
      <c r="F689" s="73">
        <v>0</v>
      </c>
      <c r="G689" s="58">
        <v>0</v>
      </c>
      <c r="H689" s="97">
        <v>0</v>
      </c>
      <c r="I689" s="96" t="e">
        <f t="shared" si="22"/>
        <v>#DIV/0!</v>
      </c>
    </row>
    <row r="690" spans="2:9" x14ac:dyDescent="0.25">
      <c r="B690" s="470">
        <v>381</v>
      </c>
      <c r="C690" s="471"/>
      <c r="D690" s="472"/>
      <c r="E690" s="60" t="s">
        <v>142</v>
      </c>
      <c r="F690" s="58">
        <v>0</v>
      </c>
      <c r="G690" s="58">
        <v>0</v>
      </c>
      <c r="H690" s="95">
        <v>0</v>
      </c>
      <c r="I690" s="96" t="e">
        <f t="shared" si="22"/>
        <v>#DIV/0!</v>
      </c>
    </row>
    <row r="691" spans="2:9" x14ac:dyDescent="0.25">
      <c r="B691" s="470">
        <v>3812</v>
      </c>
      <c r="C691" s="471"/>
      <c r="D691" s="472"/>
      <c r="E691" s="60" t="s">
        <v>143</v>
      </c>
      <c r="F691" s="58">
        <v>0</v>
      </c>
      <c r="G691" s="58">
        <v>0</v>
      </c>
      <c r="H691" s="95">
        <v>0</v>
      </c>
      <c r="I691" s="96" t="e">
        <f t="shared" si="22"/>
        <v>#DIV/0!</v>
      </c>
    </row>
    <row r="692" spans="2:9" x14ac:dyDescent="0.25">
      <c r="B692" s="470">
        <v>922</v>
      </c>
      <c r="C692" s="471"/>
      <c r="D692" s="472"/>
      <c r="E692" s="60" t="s">
        <v>443</v>
      </c>
      <c r="F692" s="58">
        <v>0</v>
      </c>
      <c r="G692" s="58">
        <v>20</v>
      </c>
      <c r="H692" s="95">
        <v>0</v>
      </c>
      <c r="I692" s="96">
        <f t="shared" si="22"/>
        <v>0</v>
      </c>
    </row>
    <row r="693" spans="2:9" ht="26.25" x14ac:dyDescent="0.25">
      <c r="B693" s="476">
        <v>4</v>
      </c>
      <c r="C693" s="477"/>
      <c r="D693" s="478"/>
      <c r="E693" s="55" t="s">
        <v>6</v>
      </c>
      <c r="F693" s="73">
        <v>0</v>
      </c>
      <c r="G693" s="58">
        <v>0</v>
      </c>
      <c r="H693" s="97">
        <v>0</v>
      </c>
      <c r="I693" s="96" t="e">
        <f t="shared" si="22"/>
        <v>#DIV/0!</v>
      </c>
    </row>
    <row r="694" spans="2:9" ht="26.25" x14ac:dyDescent="0.25">
      <c r="B694" s="476">
        <v>42</v>
      </c>
      <c r="C694" s="477"/>
      <c r="D694" s="478"/>
      <c r="E694" s="55" t="s">
        <v>116</v>
      </c>
      <c r="F694" s="73">
        <v>0</v>
      </c>
      <c r="G694" s="58">
        <v>0</v>
      </c>
      <c r="H694" s="97">
        <v>0</v>
      </c>
      <c r="I694" s="96" t="e">
        <f t="shared" si="22"/>
        <v>#DIV/0!</v>
      </c>
    </row>
    <row r="695" spans="2:9" x14ac:dyDescent="0.25">
      <c r="B695" s="473">
        <v>421</v>
      </c>
      <c r="C695" s="474"/>
      <c r="D695" s="475"/>
      <c r="E695" s="56" t="s">
        <v>117</v>
      </c>
      <c r="F695" s="73">
        <v>0</v>
      </c>
      <c r="G695" s="58">
        <v>0</v>
      </c>
      <c r="H695" s="97">
        <v>0</v>
      </c>
      <c r="I695" s="96" t="e">
        <f t="shared" si="22"/>
        <v>#DIV/0!</v>
      </c>
    </row>
    <row r="696" spans="2:9" x14ac:dyDescent="0.25">
      <c r="B696" s="470">
        <v>4212</v>
      </c>
      <c r="C696" s="471"/>
      <c r="D696" s="472"/>
      <c r="E696" s="63" t="s">
        <v>118</v>
      </c>
      <c r="F696" s="58">
        <v>0</v>
      </c>
      <c r="G696" s="58">
        <v>0</v>
      </c>
      <c r="H696" s="95">
        <v>0</v>
      </c>
      <c r="I696" s="96" t="e">
        <f t="shared" si="22"/>
        <v>#DIV/0!</v>
      </c>
    </row>
    <row r="697" spans="2:9" x14ac:dyDescent="0.25">
      <c r="B697" s="473">
        <v>422</v>
      </c>
      <c r="C697" s="474"/>
      <c r="D697" s="475"/>
      <c r="E697" s="56" t="s">
        <v>119</v>
      </c>
      <c r="F697" s="73">
        <v>0</v>
      </c>
      <c r="G697" s="58">
        <v>0</v>
      </c>
      <c r="H697" s="97"/>
      <c r="I697" s="96" t="e">
        <f t="shared" si="22"/>
        <v>#DIV/0!</v>
      </c>
    </row>
    <row r="698" spans="2:9" x14ac:dyDescent="0.25">
      <c r="B698" s="470">
        <v>4221</v>
      </c>
      <c r="C698" s="471"/>
      <c r="D698" s="472"/>
      <c r="E698" s="63" t="s">
        <v>120</v>
      </c>
      <c r="F698" s="58">
        <v>0</v>
      </c>
      <c r="G698" s="58">
        <v>0</v>
      </c>
      <c r="H698" s="95">
        <v>0</v>
      </c>
      <c r="I698" s="96" t="e">
        <f t="shared" si="22"/>
        <v>#DIV/0!</v>
      </c>
    </row>
    <row r="699" spans="2:9" x14ac:dyDescent="0.25">
      <c r="B699" s="470">
        <v>4226</v>
      </c>
      <c r="C699" s="471"/>
      <c r="D699" s="472"/>
      <c r="E699" s="63" t="s">
        <v>121</v>
      </c>
      <c r="F699" s="58">
        <v>0</v>
      </c>
      <c r="G699" s="58">
        <v>0</v>
      </c>
      <c r="H699" s="95">
        <v>0</v>
      </c>
      <c r="I699" s="96" t="e">
        <f t="shared" si="22"/>
        <v>#DIV/0!</v>
      </c>
    </row>
    <row r="700" spans="2:9" x14ac:dyDescent="0.25">
      <c r="B700" s="470">
        <v>4227</v>
      </c>
      <c r="C700" s="471"/>
      <c r="D700" s="472"/>
      <c r="E700" s="60" t="s">
        <v>122</v>
      </c>
      <c r="F700" s="58">
        <v>0</v>
      </c>
      <c r="G700" s="58">
        <v>0</v>
      </c>
      <c r="H700" s="95"/>
      <c r="I700" s="96" t="e">
        <f t="shared" si="22"/>
        <v>#DIV/0!</v>
      </c>
    </row>
    <row r="701" spans="2:9" ht="26.25" x14ac:dyDescent="0.25">
      <c r="B701" s="473">
        <v>424</v>
      </c>
      <c r="C701" s="474"/>
      <c r="D701" s="475"/>
      <c r="E701" s="56" t="s">
        <v>123</v>
      </c>
      <c r="F701" s="58">
        <v>0</v>
      </c>
      <c r="G701" s="58">
        <v>0</v>
      </c>
      <c r="H701" s="95">
        <v>0</v>
      </c>
      <c r="I701" s="96" t="e">
        <f t="shared" si="22"/>
        <v>#DIV/0!</v>
      </c>
    </row>
    <row r="702" spans="2:9" x14ac:dyDescent="0.25">
      <c r="B702" s="470">
        <v>4241</v>
      </c>
      <c r="C702" s="471"/>
      <c r="D702" s="472"/>
      <c r="E702" s="60" t="s">
        <v>124</v>
      </c>
      <c r="F702" s="58">
        <v>0</v>
      </c>
      <c r="G702" s="58">
        <v>0</v>
      </c>
      <c r="H702" s="95">
        <v>0</v>
      </c>
      <c r="I702" s="96" t="e">
        <f t="shared" si="22"/>
        <v>#DIV/0!</v>
      </c>
    </row>
    <row r="703" spans="2:9" ht="23.25" x14ac:dyDescent="0.25">
      <c r="B703" s="591">
        <v>922</v>
      </c>
      <c r="C703" s="592"/>
      <c r="D703" s="593"/>
      <c r="E703" s="594" t="s">
        <v>617</v>
      </c>
      <c r="F703" s="595">
        <v>0</v>
      </c>
      <c r="G703" s="595">
        <v>20</v>
      </c>
      <c r="H703" s="596">
        <v>20</v>
      </c>
      <c r="I703" s="597">
        <f t="shared" si="22"/>
        <v>100</v>
      </c>
    </row>
    <row r="704" spans="2:9" x14ac:dyDescent="0.25">
      <c r="B704" s="502">
        <v>3</v>
      </c>
      <c r="C704" s="503"/>
      <c r="D704" s="504"/>
      <c r="E704" s="64" t="s">
        <v>4</v>
      </c>
      <c r="F704" s="602">
        <v>0</v>
      </c>
      <c r="G704" s="602">
        <v>20</v>
      </c>
      <c r="H704" s="603">
        <v>20</v>
      </c>
      <c r="I704" s="597">
        <f t="shared" si="22"/>
        <v>100</v>
      </c>
    </row>
    <row r="705" spans="2:9" x14ac:dyDescent="0.25">
      <c r="B705" s="502">
        <v>32</v>
      </c>
      <c r="C705" s="503"/>
      <c r="D705" s="504"/>
      <c r="E705" s="64" t="s">
        <v>13</v>
      </c>
      <c r="F705" s="602">
        <v>0</v>
      </c>
      <c r="G705" s="595">
        <v>20</v>
      </c>
      <c r="H705" s="603">
        <v>20</v>
      </c>
      <c r="I705" s="597">
        <f t="shared" si="22"/>
        <v>100</v>
      </c>
    </row>
    <row r="706" spans="2:9" x14ac:dyDescent="0.25">
      <c r="B706" s="598">
        <v>321</v>
      </c>
      <c r="C706" s="599"/>
      <c r="D706" s="600"/>
      <c r="E706" s="601" t="s">
        <v>28</v>
      </c>
      <c r="F706" s="595">
        <v>0</v>
      </c>
      <c r="G706" s="595">
        <v>20</v>
      </c>
      <c r="H706" s="596">
        <v>20</v>
      </c>
      <c r="I706" s="597">
        <f t="shared" si="22"/>
        <v>100</v>
      </c>
    </row>
    <row r="707" spans="2:9" x14ac:dyDescent="0.25">
      <c r="B707" s="591">
        <v>3211</v>
      </c>
      <c r="C707" s="592"/>
      <c r="D707" s="593"/>
      <c r="E707" s="604" t="s">
        <v>29</v>
      </c>
      <c r="F707" s="595">
        <v>0</v>
      </c>
      <c r="G707" s="595">
        <v>20</v>
      </c>
      <c r="H707" s="596">
        <v>20</v>
      </c>
      <c r="I707" s="597">
        <f t="shared" si="22"/>
        <v>100</v>
      </c>
    </row>
    <row r="708" spans="2:9" ht="26.25" x14ac:dyDescent="0.25">
      <c r="B708" s="493" t="s">
        <v>224</v>
      </c>
      <c r="C708" s="494"/>
      <c r="D708" s="495"/>
      <c r="E708" s="62" t="s">
        <v>225</v>
      </c>
      <c r="F708" s="73">
        <v>0</v>
      </c>
      <c r="G708" s="73">
        <v>300</v>
      </c>
      <c r="H708" s="75">
        <f>H709</f>
        <v>143.19999999999999</v>
      </c>
      <c r="I708" s="96">
        <f t="shared" si="22"/>
        <v>47.733333333333327</v>
      </c>
    </row>
    <row r="709" spans="2:9" x14ac:dyDescent="0.25">
      <c r="B709" s="496"/>
      <c r="C709" s="497"/>
      <c r="D709" s="498"/>
      <c r="E709" s="54" t="s">
        <v>75</v>
      </c>
      <c r="F709" s="73">
        <v>0</v>
      </c>
      <c r="G709" s="73">
        <v>300</v>
      </c>
      <c r="H709" s="97">
        <f>H710+H759</f>
        <v>143.19999999999999</v>
      </c>
      <c r="I709" s="96">
        <f t="shared" si="22"/>
        <v>47.733333333333327</v>
      </c>
    </row>
    <row r="710" spans="2:9" x14ac:dyDescent="0.25">
      <c r="B710" s="476">
        <v>3</v>
      </c>
      <c r="C710" s="477"/>
      <c r="D710" s="478"/>
      <c r="E710" s="55" t="s">
        <v>4</v>
      </c>
      <c r="F710" s="73">
        <v>0</v>
      </c>
      <c r="G710" s="73">
        <v>300</v>
      </c>
      <c r="H710" s="97">
        <f>H711+H721+H752+H756</f>
        <v>143.19999999999999</v>
      </c>
      <c r="I710" s="96">
        <f t="shared" si="22"/>
        <v>47.733333333333327</v>
      </c>
    </row>
    <row r="711" spans="2:9" x14ac:dyDescent="0.25">
      <c r="B711" s="476">
        <v>31</v>
      </c>
      <c r="C711" s="477"/>
      <c r="D711" s="478"/>
      <c r="E711" s="55" t="s">
        <v>5</v>
      </c>
      <c r="F711" s="73">
        <v>0</v>
      </c>
      <c r="G711" s="58">
        <v>0</v>
      </c>
      <c r="H711" s="73">
        <v>0</v>
      </c>
      <c r="I711" s="96" t="e">
        <f t="shared" si="22"/>
        <v>#DIV/0!</v>
      </c>
    </row>
    <row r="712" spans="2:9" x14ac:dyDescent="0.25">
      <c r="B712" s="473">
        <v>311</v>
      </c>
      <c r="C712" s="474"/>
      <c r="D712" s="475"/>
      <c r="E712" s="56" t="s">
        <v>26</v>
      </c>
      <c r="F712" s="58">
        <v>0</v>
      </c>
      <c r="G712" s="73">
        <v>0</v>
      </c>
      <c r="H712" s="58">
        <v>0</v>
      </c>
      <c r="I712" s="96" t="e">
        <f t="shared" si="22"/>
        <v>#DIV/0!</v>
      </c>
    </row>
    <row r="713" spans="2:9" x14ac:dyDescent="0.25">
      <c r="B713" s="482">
        <v>3111</v>
      </c>
      <c r="C713" s="483"/>
      <c r="D713" s="484"/>
      <c r="E713" s="57" t="s">
        <v>76</v>
      </c>
      <c r="F713" s="58">
        <v>0</v>
      </c>
      <c r="G713" s="58">
        <v>0</v>
      </c>
      <c r="H713" s="58">
        <v>0</v>
      </c>
      <c r="I713" s="96" t="e">
        <f t="shared" si="22"/>
        <v>#DIV/0!</v>
      </c>
    </row>
    <row r="714" spans="2:9" x14ac:dyDescent="0.25">
      <c r="B714" s="482">
        <v>3113</v>
      </c>
      <c r="C714" s="483"/>
      <c r="D714" s="484"/>
      <c r="E714" s="57" t="s">
        <v>77</v>
      </c>
      <c r="F714" s="58">
        <v>0</v>
      </c>
      <c r="G714" s="58">
        <v>0</v>
      </c>
      <c r="H714" s="58">
        <v>0</v>
      </c>
      <c r="I714" s="96" t="e">
        <f t="shared" si="22"/>
        <v>#DIV/0!</v>
      </c>
    </row>
    <row r="715" spans="2:9" x14ac:dyDescent="0.25">
      <c r="B715" s="482">
        <v>3114</v>
      </c>
      <c r="C715" s="483"/>
      <c r="D715" s="484"/>
      <c r="E715" s="57" t="s">
        <v>78</v>
      </c>
      <c r="F715" s="58">
        <v>0</v>
      </c>
      <c r="G715" s="58">
        <v>0</v>
      </c>
      <c r="H715" s="58">
        <v>0</v>
      </c>
      <c r="I715" s="96" t="e">
        <f t="shared" si="22"/>
        <v>#DIV/0!</v>
      </c>
    </row>
    <row r="716" spans="2:9" x14ac:dyDescent="0.25">
      <c r="B716" s="473">
        <v>312</v>
      </c>
      <c r="C716" s="474"/>
      <c r="D716" s="475"/>
      <c r="E716" s="56" t="s">
        <v>79</v>
      </c>
      <c r="F716" s="58">
        <v>0</v>
      </c>
      <c r="G716" s="58">
        <v>0</v>
      </c>
      <c r="H716" s="58">
        <v>0</v>
      </c>
      <c r="I716" s="96" t="e">
        <f t="shared" si="22"/>
        <v>#DIV/0!</v>
      </c>
    </row>
    <row r="717" spans="2:9" x14ac:dyDescent="0.25">
      <c r="B717" s="482">
        <v>3121</v>
      </c>
      <c r="C717" s="483"/>
      <c r="D717" s="484"/>
      <c r="E717" s="57" t="s">
        <v>79</v>
      </c>
      <c r="F717" s="58">
        <v>0</v>
      </c>
      <c r="G717" s="58">
        <v>0</v>
      </c>
      <c r="H717" s="58">
        <v>0</v>
      </c>
      <c r="I717" s="96" t="e">
        <f t="shared" si="22"/>
        <v>#DIV/0!</v>
      </c>
    </row>
    <row r="718" spans="2:9" x14ac:dyDescent="0.25">
      <c r="B718" s="473">
        <v>313</v>
      </c>
      <c r="C718" s="474"/>
      <c r="D718" s="475"/>
      <c r="E718" s="56" t="s">
        <v>80</v>
      </c>
      <c r="F718" s="58">
        <v>0</v>
      </c>
      <c r="G718" s="58">
        <v>0</v>
      </c>
      <c r="H718" s="58">
        <v>0</v>
      </c>
      <c r="I718" s="96" t="e">
        <f t="shared" si="22"/>
        <v>#DIV/0!</v>
      </c>
    </row>
    <row r="719" spans="2:9" x14ac:dyDescent="0.25">
      <c r="B719" s="482">
        <v>3132</v>
      </c>
      <c r="C719" s="483"/>
      <c r="D719" s="484"/>
      <c r="E719" s="57" t="s">
        <v>81</v>
      </c>
      <c r="F719" s="58">
        <v>0</v>
      </c>
      <c r="G719" s="73">
        <v>0</v>
      </c>
      <c r="H719" s="58">
        <v>0</v>
      </c>
      <c r="I719" s="96" t="e">
        <f t="shared" si="22"/>
        <v>#DIV/0!</v>
      </c>
    </row>
    <row r="720" spans="2:9" ht="22.5" x14ac:dyDescent="0.25">
      <c r="B720" s="482">
        <v>3133</v>
      </c>
      <c r="C720" s="483"/>
      <c r="D720" s="484"/>
      <c r="E720" s="57" t="s">
        <v>82</v>
      </c>
      <c r="F720" s="58">
        <v>0</v>
      </c>
      <c r="G720" s="73">
        <v>0</v>
      </c>
      <c r="H720" s="58">
        <v>0</v>
      </c>
      <c r="I720" s="96" t="e">
        <f t="shared" si="22"/>
        <v>#DIV/0!</v>
      </c>
    </row>
    <row r="721" spans="2:9" x14ac:dyDescent="0.25">
      <c r="B721" s="476">
        <v>32</v>
      </c>
      <c r="C721" s="477"/>
      <c r="D721" s="478"/>
      <c r="E721" s="55" t="s">
        <v>13</v>
      </c>
      <c r="F721" s="58">
        <v>0</v>
      </c>
      <c r="G721" s="73">
        <v>300</v>
      </c>
      <c r="H721" s="97">
        <f>H722+H727+H734+H744</f>
        <v>143.19999999999999</v>
      </c>
      <c r="I721" s="96">
        <f t="shared" si="22"/>
        <v>47.733333333333327</v>
      </c>
    </row>
    <row r="722" spans="2:9" x14ac:dyDescent="0.25">
      <c r="B722" s="473">
        <v>321</v>
      </c>
      <c r="C722" s="474"/>
      <c r="D722" s="475"/>
      <c r="E722" s="56" t="s">
        <v>28</v>
      </c>
      <c r="F722" s="58">
        <v>0</v>
      </c>
      <c r="G722" s="73">
        <v>200</v>
      </c>
      <c r="H722" s="95">
        <f>H723+H726</f>
        <v>143.19999999999999</v>
      </c>
      <c r="I722" s="96">
        <f t="shared" si="22"/>
        <v>71.599999999999994</v>
      </c>
    </row>
    <row r="723" spans="2:9" x14ac:dyDescent="0.25">
      <c r="B723" s="482">
        <v>3211</v>
      </c>
      <c r="C723" s="483"/>
      <c r="D723" s="484"/>
      <c r="E723" s="57" t="s">
        <v>29</v>
      </c>
      <c r="F723" s="58">
        <v>0</v>
      </c>
      <c r="G723" s="58">
        <v>100</v>
      </c>
      <c r="H723" s="95">
        <f>70.5+1.6</f>
        <v>72.099999999999994</v>
      </c>
      <c r="I723" s="96">
        <f t="shared" si="22"/>
        <v>72.099999999999994</v>
      </c>
    </row>
    <row r="724" spans="2:9" x14ac:dyDescent="0.25">
      <c r="B724" s="470">
        <v>3212</v>
      </c>
      <c r="C724" s="471"/>
      <c r="D724" s="472"/>
      <c r="E724" s="59" t="s">
        <v>83</v>
      </c>
      <c r="F724" s="58">
        <v>0</v>
      </c>
      <c r="G724" s="58">
        <v>0</v>
      </c>
      <c r="H724" s="95">
        <v>0</v>
      </c>
      <c r="I724" s="96" t="e">
        <f t="shared" si="22"/>
        <v>#DIV/0!</v>
      </c>
    </row>
    <row r="725" spans="2:9" x14ac:dyDescent="0.25">
      <c r="B725" s="470">
        <v>3213</v>
      </c>
      <c r="C725" s="471"/>
      <c r="D725" s="472"/>
      <c r="E725" s="59" t="s">
        <v>84</v>
      </c>
      <c r="F725" s="58">
        <v>0</v>
      </c>
      <c r="G725" s="58">
        <v>0</v>
      </c>
      <c r="H725" s="95">
        <v>0</v>
      </c>
      <c r="I725" s="96" t="e">
        <f t="shared" si="22"/>
        <v>#DIV/0!</v>
      </c>
    </row>
    <row r="726" spans="2:9" x14ac:dyDescent="0.25">
      <c r="B726" s="470">
        <v>3214</v>
      </c>
      <c r="C726" s="471"/>
      <c r="D726" s="472"/>
      <c r="E726" s="89" t="s">
        <v>223</v>
      </c>
      <c r="F726" s="58">
        <v>0</v>
      </c>
      <c r="G726" s="58">
        <v>100</v>
      </c>
      <c r="H726" s="95">
        <v>71.099999999999994</v>
      </c>
      <c r="I726" s="96">
        <f t="shared" si="22"/>
        <v>71.099999999999994</v>
      </c>
    </row>
    <row r="727" spans="2:9" x14ac:dyDescent="0.25">
      <c r="B727" s="473">
        <v>322</v>
      </c>
      <c r="C727" s="474"/>
      <c r="D727" s="475"/>
      <c r="E727" s="56" t="s">
        <v>85</v>
      </c>
      <c r="F727" s="58">
        <v>0</v>
      </c>
      <c r="G727" s="58">
        <v>0</v>
      </c>
      <c r="H727" s="95">
        <v>0</v>
      </c>
      <c r="I727" s="96" t="e">
        <f t="shared" si="22"/>
        <v>#DIV/0!</v>
      </c>
    </row>
    <row r="728" spans="2:9" x14ac:dyDescent="0.25">
      <c r="B728" s="470">
        <v>3221</v>
      </c>
      <c r="C728" s="471"/>
      <c r="D728" s="472"/>
      <c r="E728" s="59" t="s">
        <v>86</v>
      </c>
      <c r="F728" s="58">
        <v>0</v>
      </c>
      <c r="G728" s="58">
        <v>0</v>
      </c>
      <c r="H728" s="95">
        <v>0</v>
      </c>
      <c r="I728" s="96" t="e">
        <f t="shared" si="22"/>
        <v>#DIV/0!</v>
      </c>
    </row>
    <row r="729" spans="2:9" x14ac:dyDescent="0.25">
      <c r="B729" s="470">
        <v>3222</v>
      </c>
      <c r="C729" s="471"/>
      <c r="D729" s="472"/>
      <c r="E729" s="59" t="s">
        <v>87</v>
      </c>
      <c r="F729" s="58">
        <v>0</v>
      </c>
      <c r="G729" s="58">
        <v>0</v>
      </c>
      <c r="H729" s="95">
        <v>0</v>
      </c>
      <c r="I729" s="96" t="e">
        <f t="shared" si="22"/>
        <v>#DIV/0!</v>
      </c>
    </row>
    <row r="730" spans="2:9" x14ac:dyDescent="0.25">
      <c r="B730" s="470">
        <v>3223</v>
      </c>
      <c r="C730" s="471"/>
      <c r="D730" s="472"/>
      <c r="E730" s="59" t="s">
        <v>88</v>
      </c>
      <c r="F730" s="58">
        <v>0</v>
      </c>
      <c r="G730" s="58">
        <v>0</v>
      </c>
      <c r="H730" s="95">
        <v>0</v>
      </c>
      <c r="I730" s="96" t="e">
        <f t="shared" si="22"/>
        <v>#DIV/0!</v>
      </c>
    </row>
    <row r="731" spans="2:9" x14ac:dyDescent="0.25">
      <c r="B731" s="470">
        <v>3224</v>
      </c>
      <c r="C731" s="471"/>
      <c r="D731" s="472"/>
      <c r="E731" s="59" t="s">
        <v>89</v>
      </c>
      <c r="F731" s="58">
        <v>0</v>
      </c>
      <c r="G731" s="58">
        <v>0</v>
      </c>
      <c r="H731" s="95">
        <v>0</v>
      </c>
      <c r="I731" s="96" t="e">
        <f t="shared" si="22"/>
        <v>#DIV/0!</v>
      </c>
    </row>
    <row r="732" spans="2:9" x14ac:dyDescent="0.25">
      <c r="B732" s="470">
        <v>3225</v>
      </c>
      <c r="C732" s="471"/>
      <c r="D732" s="472"/>
      <c r="E732" s="59" t="s">
        <v>90</v>
      </c>
      <c r="F732" s="58">
        <v>0</v>
      </c>
      <c r="G732" s="58">
        <v>0</v>
      </c>
      <c r="H732" s="95">
        <v>0</v>
      </c>
      <c r="I732" s="96" t="e">
        <f t="shared" si="22"/>
        <v>#DIV/0!</v>
      </c>
    </row>
    <row r="733" spans="2:9" x14ac:dyDescent="0.25">
      <c r="B733" s="470">
        <v>3227</v>
      </c>
      <c r="C733" s="471"/>
      <c r="D733" s="472"/>
      <c r="E733" s="59" t="s">
        <v>91</v>
      </c>
      <c r="F733" s="58">
        <v>0</v>
      </c>
      <c r="G733" s="58">
        <v>0</v>
      </c>
      <c r="H733" s="95">
        <v>0</v>
      </c>
      <c r="I733" s="96" t="e">
        <f t="shared" si="22"/>
        <v>#DIV/0!</v>
      </c>
    </row>
    <row r="734" spans="2:9" x14ac:dyDescent="0.25">
      <c r="B734" s="473">
        <v>323</v>
      </c>
      <c r="C734" s="474"/>
      <c r="D734" s="475"/>
      <c r="E734" s="56" t="s">
        <v>92</v>
      </c>
      <c r="F734" s="58">
        <v>0</v>
      </c>
      <c r="G734" s="58">
        <v>0</v>
      </c>
      <c r="H734" s="95">
        <v>0</v>
      </c>
      <c r="I734" s="96" t="e">
        <f t="shared" si="22"/>
        <v>#DIV/0!</v>
      </c>
    </row>
    <row r="735" spans="2:9" x14ac:dyDescent="0.25">
      <c r="B735" s="470">
        <v>3231</v>
      </c>
      <c r="C735" s="471"/>
      <c r="D735" s="472"/>
      <c r="E735" s="59" t="s">
        <v>93</v>
      </c>
      <c r="F735" s="58">
        <v>0</v>
      </c>
      <c r="G735" s="58">
        <v>0</v>
      </c>
      <c r="H735" s="95">
        <v>0</v>
      </c>
      <c r="I735" s="96" t="e">
        <f t="shared" si="22"/>
        <v>#DIV/0!</v>
      </c>
    </row>
    <row r="736" spans="2:9" x14ac:dyDescent="0.25">
      <c r="B736" s="470">
        <v>3232</v>
      </c>
      <c r="C736" s="471"/>
      <c r="D736" s="472"/>
      <c r="E736" s="59" t="s">
        <v>94</v>
      </c>
      <c r="F736" s="58">
        <v>0</v>
      </c>
      <c r="G736" s="58">
        <v>0</v>
      </c>
      <c r="H736" s="95">
        <v>0</v>
      </c>
      <c r="I736" s="96" t="e">
        <f t="shared" si="22"/>
        <v>#DIV/0!</v>
      </c>
    </row>
    <row r="737" spans="2:9" x14ac:dyDescent="0.25">
      <c r="B737" s="470">
        <v>3233</v>
      </c>
      <c r="C737" s="471"/>
      <c r="D737" s="472"/>
      <c r="E737" s="59" t="s">
        <v>95</v>
      </c>
      <c r="F737" s="58">
        <v>0</v>
      </c>
      <c r="G737" s="58">
        <v>0</v>
      </c>
      <c r="H737" s="95">
        <v>0</v>
      </c>
      <c r="I737" s="96" t="e">
        <f t="shared" si="22"/>
        <v>#DIV/0!</v>
      </c>
    </row>
    <row r="738" spans="2:9" x14ac:dyDescent="0.25">
      <c r="B738" s="470">
        <v>3234</v>
      </c>
      <c r="C738" s="471"/>
      <c r="D738" s="472"/>
      <c r="E738" s="60" t="s">
        <v>96</v>
      </c>
      <c r="F738" s="58">
        <v>0</v>
      </c>
      <c r="G738" s="58">
        <v>0</v>
      </c>
      <c r="H738" s="95">
        <v>0</v>
      </c>
      <c r="I738" s="96" t="e">
        <f t="shared" si="22"/>
        <v>#DIV/0!</v>
      </c>
    </row>
    <row r="739" spans="2:9" x14ac:dyDescent="0.25">
      <c r="B739" s="470">
        <v>3235</v>
      </c>
      <c r="C739" s="471"/>
      <c r="D739" s="472"/>
      <c r="E739" s="60" t="s">
        <v>97</v>
      </c>
      <c r="F739" s="58">
        <v>0</v>
      </c>
      <c r="G739" s="58">
        <v>0</v>
      </c>
      <c r="H739" s="95">
        <v>0</v>
      </c>
      <c r="I739" s="96" t="e">
        <f t="shared" si="22"/>
        <v>#DIV/0!</v>
      </c>
    </row>
    <row r="740" spans="2:9" x14ac:dyDescent="0.25">
      <c r="B740" s="470">
        <v>3236</v>
      </c>
      <c r="C740" s="471"/>
      <c r="D740" s="472"/>
      <c r="E740" s="60" t="s">
        <v>98</v>
      </c>
      <c r="F740" s="58">
        <v>0</v>
      </c>
      <c r="G740" s="58">
        <v>0</v>
      </c>
      <c r="H740" s="95">
        <v>0</v>
      </c>
      <c r="I740" s="96" t="e">
        <f t="shared" ref="I740:I803" si="23">H740/G740*100</f>
        <v>#DIV/0!</v>
      </c>
    </row>
    <row r="741" spans="2:9" x14ac:dyDescent="0.25">
      <c r="B741" s="470">
        <v>3237</v>
      </c>
      <c r="C741" s="471"/>
      <c r="D741" s="472"/>
      <c r="E741" s="60" t="s">
        <v>99</v>
      </c>
      <c r="F741" s="58">
        <v>0</v>
      </c>
      <c r="G741" s="58">
        <v>0</v>
      </c>
      <c r="H741" s="95">
        <v>0</v>
      </c>
      <c r="I741" s="96" t="e">
        <f t="shared" si="23"/>
        <v>#DIV/0!</v>
      </c>
    </row>
    <row r="742" spans="2:9" x14ac:dyDescent="0.25">
      <c r="B742" s="470">
        <v>3238</v>
      </c>
      <c r="C742" s="471"/>
      <c r="D742" s="472"/>
      <c r="E742" s="60" t="s">
        <v>100</v>
      </c>
      <c r="F742" s="58">
        <v>0</v>
      </c>
      <c r="G742" s="58">
        <v>0</v>
      </c>
      <c r="H742" s="95">
        <v>0</v>
      </c>
      <c r="I742" s="96" t="e">
        <f t="shared" si="23"/>
        <v>#DIV/0!</v>
      </c>
    </row>
    <row r="743" spans="2:9" x14ac:dyDescent="0.25">
      <c r="B743" s="470">
        <v>3239</v>
      </c>
      <c r="C743" s="471"/>
      <c r="D743" s="472"/>
      <c r="E743" s="60" t="s">
        <v>101</v>
      </c>
      <c r="F743" s="58">
        <v>0</v>
      </c>
      <c r="G743" s="58">
        <v>0</v>
      </c>
      <c r="H743" s="95">
        <v>0</v>
      </c>
      <c r="I743" s="96" t="e">
        <f t="shared" si="23"/>
        <v>#DIV/0!</v>
      </c>
    </row>
    <row r="744" spans="2:9" x14ac:dyDescent="0.25">
      <c r="B744" s="473">
        <v>329</v>
      </c>
      <c r="C744" s="474"/>
      <c r="D744" s="475"/>
      <c r="E744" s="56" t="s">
        <v>102</v>
      </c>
      <c r="F744" s="58">
        <v>0</v>
      </c>
      <c r="G744" s="58">
        <v>100</v>
      </c>
      <c r="H744" s="97">
        <f>H751</f>
        <v>0</v>
      </c>
      <c r="I744" s="96">
        <f t="shared" si="23"/>
        <v>0</v>
      </c>
    </row>
    <row r="745" spans="2:9" ht="23.25" x14ac:dyDescent="0.25">
      <c r="B745" s="470">
        <v>3291</v>
      </c>
      <c r="C745" s="471"/>
      <c r="D745" s="472"/>
      <c r="E745" s="60" t="s">
        <v>103</v>
      </c>
      <c r="F745" s="58">
        <v>0</v>
      </c>
      <c r="G745" s="58">
        <v>0</v>
      </c>
      <c r="H745" s="95">
        <v>0</v>
      </c>
      <c r="I745" s="96" t="e">
        <f t="shared" si="23"/>
        <v>#DIV/0!</v>
      </c>
    </row>
    <row r="746" spans="2:9" x14ac:dyDescent="0.25">
      <c r="B746" s="470">
        <v>3292</v>
      </c>
      <c r="C746" s="471"/>
      <c r="D746" s="472"/>
      <c r="E746" s="60" t="s">
        <v>104</v>
      </c>
      <c r="F746" s="58">
        <v>0</v>
      </c>
      <c r="G746" s="58">
        <v>0</v>
      </c>
      <c r="H746" s="95">
        <v>0</v>
      </c>
      <c r="I746" s="96" t="e">
        <f t="shared" si="23"/>
        <v>#DIV/0!</v>
      </c>
    </row>
    <row r="747" spans="2:9" x14ac:dyDescent="0.25">
      <c r="B747" s="470">
        <v>3293</v>
      </c>
      <c r="C747" s="471"/>
      <c r="D747" s="472"/>
      <c r="E747" s="60" t="s">
        <v>105</v>
      </c>
      <c r="F747" s="58">
        <v>0</v>
      </c>
      <c r="G747" s="58">
        <v>0</v>
      </c>
      <c r="H747" s="95">
        <v>0</v>
      </c>
      <c r="I747" s="96" t="e">
        <f t="shared" si="23"/>
        <v>#DIV/0!</v>
      </c>
    </row>
    <row r="748" spans="2:9" x14ac:dyDescent="0.25">
      <c r="B748" s="470">
        <v>3294</v>
      </c>
      <c r="C748" s="471"/>
      <c r="D748" s="472"/>
      <c r="E748" s="60" t="s">
        <v>106</v>
      </c>
      <c r="F748" s="58">
        <v>0</v>
      </c>
      <c r="G748" s="58">
        <v>0</v>
      </c>
      <c r="H748" s="95">
        <v>0</v>
      </c>
      <c r="I748" s="96" t="e">
        <f t="shared" si="23"/>
        <v>#DIV/0!</v>
      </c>
    </row>
    <row r="749" spans="2:9" x14ac:dyDescent="0.25">
      <c r="B749" s="470">
        <v>3295</v>
      </c>
      <c r="C749" s="471"/>
      <c r="D749" s="472"/>
      <c r="E749" s="60" t="s">
        <v>107</v>
      </c>
      <c r="F749" s="58">
        <v>0</v>
      </c>
      <c r="G749" s="58">
        <v>0</v>
      </c>
      <c r="H749" s="95">
        <v>0</v>
      </c>
      <c r="I749" s="96" t="e">
        <f t="shared" si="23"/>
        <v>#DIV/0!</v>
      </c>
    </row>
    <row r="750" spans="2:9" x14ac:dyDescent="0.25">
      <c r="B750" s="470">
        <v>3296</v>
      </c>
      <c r="C750" s="471"/>
      <c r="D750" s="472"/>
      <c r="E750" s="60" t="s">
        <v>108</v>
      </c>
      <c r="F750" s="58">
        <v>0</v>
      </c>
      <c r="G750" s="58">
        <v>0</v>
      </c>
      <c r="H750" s="95">
        <v>0</v>
      </c>
      <c r="I750" s="96" t="e">
        <f t="shared" si="23"/>
        <v>#DIV/0!</v>
      </c>
    </row>
    <row r="751" spans="2:9" x14ac:dyDescent="0.25">
      <c r="B751" s="470">
        <v>3299</v>
      </c>
      <c r="C751" s="471"/>
      <c r="D751" s="472"/>
      <c r="E751" s="60" t="s">
        <v>109</v>
      </c>
      <c r="F751" s="58">
        <v>0</v>
      </c>
      <c r="G751" s="58">
        <v>100</v>
      </c>
      <c r="H751" s="95">
        <v>0</v>
      </c>
      <c r="I751" s="96">
        <f t="shared" si="23"/>
        <v>0</v>
      </c>
    </row>
    <row r="752" spans="2:9" x14ac:dyDescent="0.25">
      <c r="B752" s="476">
        <v>34</v>
      </c>
      <c r="C752" s="477"/>
      <c r="D752" s="478"/>
      <c r="E752" s="55" t="s">
        <v>110</v>
      </c>
      <c r="F752" s="58">
        <v>0</v>
      </c>
      <c r="G752" s="58">
        <v>0</v>
      </c>
      <c r="H752" s="97">
        <v>0</v>
      </c>
      <c r="I752" s="96" t="e">
        <f t="shared" si="23"/>
        <v>#DIV/0!</v>
      </c>
    </row>
    <row r="753" spans="2:9" x14ac:dyDescent="0.25">
      <c r="B753" s="473">
        <v>343</v>
      </c>
      <c r="C753" s="474"/>
      <c r="D753" s="475"/>
      <c r="E753" s="56" t="s">
        <v>111</v>
      </c>
      <c r="F753" s="58">
        <v>0</v>
      </c>
      <c r="G753" s="58">
        <v>0</v>
      </c>
      <c r="H753" s="95">
        <v>0</v>
      </c>
      <c r="I753" s="96" t="e">
        <f t="shared" si="23"/>
        <v>#DIV/0!</v>
      </c>
    </row>
    <row r="754" spans="2:9" x14ac:dyDescent="0.25">
      <c r="B754" s="470">
        <v>3431</v>
      </c>
      <c r="C754" s="471"/>
      <c r="D754" s="472"/>
      <c r="E754" s="61" t="s">
        <v>112</v>
      </c>
      <c r="F754" s="58">
        <v>0</v>
      </c>
      <c r="G754" s="58">
        <v>0</v>
      </c>
      <c r="H754" s="95">
        <v>0</v>
      </c>
      <c r="I754" s="96" t="e">
        <f t="shared" si="23"/>
        <v>#DIV/0!</v>
      </c>
    </row>
    <row r="755" spans="2:9" x14ac:dyDescent="0.25">
      <c r="B755" s="470">
        <v>3433</v>
      </c>
      <c r="C755" s="471"/>
      <c r="D755" s="472"/>
      <c r="E755" s="60" t="s">
        <v>113</v>
      </c>
      <c r="F755" s="58">
        <v>0</v>
      </c>
      <c r="G755" s="58">
        <v>0</v>
      </c>
      <c r="H755" s="95">
        <v>0</v>
      </c>
      <c r="I755" s="96" t="e">
        <f t="shared" si="23"/>
        <v>#DIV/0!</v>
      </c>
    </row>
    <row r="756" spans="2:9" x14ac:dyDescent="0.25">
      <c r="B756" s="479">
        <v>38</v>
      </c>
      <c r="C756" s="480"/>
      <c r="D756" s="481"/>
      <c r="E756" s="65" t="s">
        <v>141</v>
      </c>
      <c r="F756" s="58">
        <v>0</v>
      </c>
      <c r="G756" s="58">
        <v>0</v>
      </c>
      <c r="H756" s="97">
        <v>0</v>
      </c>
      <c r="I756" s="96" t="e">
        <f t="shared" si="23"/>
        <v>#DIV/0!</v>
      </c>
    </row>
    <row r="757" spans="2:9" x14ac:dyDescent="0.25">
      <c r="B757" s="470">
        <v>381</v>
      </c>
      <c r="C757" s="471"/>
      <c r="D757" s="472"/>
      <c r="E757" s="60" t="s">
        <v>142</v>
      </c>
      <c r="F757" s="58">
        <v>0</v>
      </c>
      <c r="G757" s="58">
        <v>0</v>
      </c>
      <c r="H757" s="95">
        <v>0</v>
      </c>
      <c r="I757" s="96" t="e">
        <f t="shared" si="23"/>
        <v>#DIV/0!</v>
      </c>
    </row>
    <row r="758" spans="2:9" x14ac:dyDescent="0.25">
      <c r="B758" s="470">
        <v>3812</v>
      </c>
      <c r="C758" s="471"/>
      <c r="D758" s="472"/>
      <c r="E758" s="60" t="s">
        <v>143</v>
      </c>
      <c r="F758" s="58">
        <v>0</v>
      </c>
      <c r="G758" s="58">
        <v>0</v>
      </c>
      <c r="H758" s="95">
        <v>0</v>
      </c>
      <c r="I758" s="96" t="e">
        <f t="shared" si="23"/>
        <v>#DIV/0!</v>
      </c>
    </row>
    <row r="759" spans="2:9" ht="26.25" x14ac:dyDescent="0.25">
      <c r="B759" s="476">
        <v>4</v>
      </c>
      <c r="C759" s="477"/>
      <c r="D759" s="478"/>
      <c r="E759" s="55" t="s">
        <v>6</v>
      </c>
      <c r="F759" s="58">
        <v>0</v>
      </c>
      <c r="G759" s="58">
        <v>0</v>
      </c>
      <c r="H759" s="97">
        <v>0</v>
      </c>
      <c r="I759" s="96" t="e">
        <f t="shared" si="23"/>
        <v>#DIV/0!</v>
      </c>
    </row>
    <row r="760" spans="2:9" ht="26.25" x14ac:dyDescent="0.25">
      <c r="B760" s="476">
        <v>42</v>
      </c>
      <c r="C760" s="477"/>
      <c r="D760" s="478"/>
      <c r="E760" s="55" t="s">
        <v>116</v>
      </c>
      <c r="F760" s="58">
        <v>0</v>
      </c>
      <c r="G760" s="58">
        <v>0</v>
      </c>
      <c r="H760" s="97">
        <v>0</v>
      </c>
      <c r="I760" s="96" t="e">
        <f t="shared" si="23"/>
        <v>#DIV/0!</v>
      </c>
    </row>
    <row r="761" spans="2:9" x14ac:dyDescent="0.25">
      <c r="B761" s="473">
        <v>421</v>
      </c>
      <c r="C761" s="474"/>
      <c r="D761" s="475"/>
      <c r="E761" s="56" t="s">
        <v>117</v>
      </c>
      <c r="F761" s="58">
        <v>0</v>
      </c>
      <c r="G761" s="58">
        <v>0</v>
      </c>
      <c r="H761" s="97">
        <v>0</v>
      </c>
      <c r="I761" s="96" t="e">
        <f t="shared" si="23"/>
        <v>#DIV/0!</v>
      </c>
    </row>
    <row r="762" spans="2:9" x14ac:dyDescent="0.25">
      <c r="B762" s="470">
        <v>4212</v>
      </c>
      <c r="C762" s="471"/>
      <c r="D762" s="472"/>
      <c r="E762" s="63" t="s">
        <v>118</v>
      </c>
      <c r="F762" s="58">
        <v>0</v>
      </c>
      <c r="G762" s="58">
        <v>0</v>
      </c>
      <c r="H762" s="95">
        <v>0</v>
      </c>
      <c r="I762" s="96" t="e">
        <f t="shared" si="23"/>
        <v>#DIV/0!</v>
      </c>
    </row>
    <row r="763" spans="2:9" x14ac:dyDescent="0.25">
      <c r="B763" s="473">
        <v>422</v>
      </c>
      <c r="C763" s="474"/>
      <c r="D763" s="475"/>
      <c r="E763" s="56" t="s">
        <v>119</v>
      </c>
      <c r="F763" s="58">
        <v>0</v>
      </c>
      <c r="G763" s="58">
        <v>0</v>
      </c>
      <c r="H763" s="97"/>
      <c r="I763" s="96" t="e">
        <f t="shared" si="23"/>
        <v>#DIV/0!</v>
      </c>
    </row>
    <row r="764" spans="2:9" x14ac:dyDescent="0.25">
      <c r="B764" s="470">
        <v>4221</v>
      </c>
      <c r="C764" s="471"/>
      <c r="D764" s="472"/>
      <c r="E764" s="63" t="s">
        <v>120</v>
      </c>
      <c r="F764" s="58">
        <v>0</v>
      </c>
      <c r="G764" s="58">
        <v>0</v>
      </c>
      <c r="H764" s="95">
        <v>0</v>
      </c>
      <c r="I764" s="96" t="e">
        <f t="shared" si="23"/>
        <v>#DIV/0!</v>
      </c>
    </row>
    <row r="765" spans="2:9" x14ac:dyDescent="0.25">
      <c r="B765" s="470">
        <v>4226</v>
      </c>
      <c r="C765" s="471"/>
      <c r="D765" s="472"/>
      <c r="E765" s="63" t="s">
        <v>121</v>
      </c>
      <c r="F765" s="58">
        <v>0</v>
      </c>
      <c r="G765" s="58">
        <v>0</v>
      </c>
      <c r="H765" s="95">
        <v>0</v>
      </c>
      <c r="I765" s="96" t="e">
        <f t="shared" si="23"/>
        <v>#DIV/0!</v>
      </c>
    </row>
    <row r="766" spans="2:9" x14ac:dyDescent="0.25">
      <c r="B766" s="470">
        <v>4227</v>
      </c>
      <c r="C766" s="471"/>
      <c r="D766" s="472"/>
      <c r="E766" s="60" t="s">
        <v>122</v>
      </c>
      <c r="F766" s="58">
        <v>0</v>
      </c>
      <c r="G766" s="58">
        <v>0</v>
      </c>
      <c r="H766" s="95"/>
      <c r="I766" s="96" t="e">
        <f t="shared" si="23"/>
        <v>#DIV/0!</v>
      </c>
    </row>
    <row r="767" spans="2:9" ht="26.25" x14ac:dyDescent="0.25">
      <c r="B767" s="473">
        <v>424</v>
      </c>
      <c r="C767" s="474"/>
      <c r="D767" s="475"/>
      <c r="E767" s="56" t="s">
        <v>123</v>
      </c>
      <c r="F767" s="58">
        <v>0</v>
      </c>
      <c r="G767" s="58">
        <v>0</v>
      </c>
      <c r="H767" s="95">
        <v>0</v>
      </c>
      <c r="I767" s="96" t="e">
        <f t="shared" si="23"/>
        <v>#DIV/0!</v>
      </c>
    </row>
    <row r="768" spans="2:9" x14ac:dyDescent="0.25">
      <c r="B768" s="470">
        <v>4241</v>
      </c>
      <c r="C768" s="471"/>
      <c r="D768" s="472"/>
      <c r="E768" s="60" t="s">
        <v>124</v>
      </c>
      <c r="F768" s="58">
        <v>0</v>
      </c>
      <c r="G768" s="58">
        <v>0</v>
      </c>
      <c r="H768" s="95">
        <v>0</v>
      </c>
      <c r="I768" s="96" t="e">
        <f t="shared" si="23"/>
        <v>#DIV/0!</v>
      </c>
    </row>
    <row r="769" spans="2:9" x14ac:dyDescent="0.25">
      <c r="B769" s="473"/>
      <c r="C769" s="474"/>
      <c r="D769" s="475"/>
      <c r="E769" s="56"/>
      <c r="F769" s="58">
        <v>0</v>
      </c>
      <c r="G769" s="58">
        <v>0</v>
      </c>
      <c r="H769" s="95">
        <v>0</v>
      </c>
      <c r="I769" s="96" t="e">
        <f t="shared" si="23"/>
        <v>#DIV/0!</v>
      </c>
    </row>
    <row r="770" spans="2:9" ht="26.25" x14ac:dyDescent="0.25">
      <c r="B770" s="493" t="s">
        <v>114</v>
      </c>
      <c r="C770" s="494"/>
      <c r="D770" s="495"/>
      <c r="E770" s="62" t="s">
        <v>144</v>
      </c>
      <c r="F770" s="73">
        <v>34900</v>
      </c>
      <c r="G770" s="58">
        <v>21300</v>
      </c>
      <c r="H770" s="97">
        <f>H771</f>
        <v>18601</v>
      </c>
      <c r="I770" s="96">
        <f t="shared" si="23"/>
        <v>87.328638497652577</v>
      </c>
    </row>
    <row r="771" spans="2:9" x14ac:dyDescent="0.25">
      <c r="B771" s="496"/>
      <c r="C771" s="497"/>
      <c r="D771" s="498"/>
      <c r="E771" s="54" t="s">
        <v>75</v>
      </c>
      <c r="F771" s="58">
        <v>34900</v>
      </c>
      <c r="G771" s="58">
        <v>21300</v>
      </c>
      <c r="H771" s="97">
        <f>H772+H803</f>
        <v>18601</v>
      </c>
      <c r="I771" s="96">
        <f t="shared" si="23"/>
        <v>87.328638497652577</v>
      </c>
    </row>
    <row r="772" spans="2:9" x14ac:dyDescent="0.25">
      <c r="B772" s="476">
        <v>3</v>
      </c>
      <c r="C772" s="477"/>
      <c r="D772" s="478"/>
      <c r="E772" s="55" t="s">
        <v>4</v>
      </c>
      <c r="F772" s="58">
        <v>34900</v>
      </c>
      <c r="G772" s="58">
        <v>1300</v>
      </c>
      <c r="H772" s="97">
        <f>H773</f>
        <v>4792</v>
      </c>
      <c r="I772" s="96">
        <f t="shared" si="23"/>
        <v>368.61538461538458</v>
      </c>
    </row>
    <row r="773" spans="2:9" x14ac:dyDescent="0.25">
      <c r="B773" s="476">
        <v>32</v>
      </c>
      <c r="C773" s="477"/>
      <c r="D773" s="478"/>
      <c r="E773" s="55" t="s">
        <v>13</v>
      </c>
      <c r="F773" s="58">
        <v>34900</v>
      </c>
      <c r="G773" s="58">
        <v>1300</v>
      </c>
      <c r="H773" s="95">
        <f>H774+H778+H785+H795</f>
        <v>4792</v>
      </c>
      <c r="I773" s="96">
        <f t="shared" si="23"/>
        <v>368.61538461538458</v>
      </c>
    </row>
    <row r="774" spans="2:9" x14ac:dyDescent="0.25">
      <c r="B774" s="473">
        <v>321</v>
      </c>
      <c r="C774" s="474"/>
      <c r="D774" s="475"/>
      <c r="E774" s="56" t="s">
        <v>28</v>
      </c>
      <c r="F774" s="58">
        <v>15000</v>
      </c>
      <c r="G774" s="58">
        <v>0</v>
      </c>
      <c r="H774" s="95">
        <v>2000</v>
      </c>
      <c r="I774" s="96" t="e">
        <f t="shared" si="23"/>
        <v>#DIV/0!</v>
      </c>
    </row>
    <row r="775" spans="2:9" x14ac:dyDescent="0.25">
      <c r="B775" s="482">
        <v>3211</v>
      </c>
      <c r="C775" s="483"/>
      <c r="D775" s="484"/>
      <c r="E775" s="57" t="s">
        <v>29</v>
      </c>
      <c r="F775" s="58">
        <v>0</v>
      </c>
      <c r="G775" s="58">
        <v>0</v>
      </c>
      <c r="H775" s="95">
        <v>0</v>
      </c>
      <c r="I775" s="96" t="e">
        <f t="shared" si="23"/>
        <v>#DIV/0!</v>
      </c>
    </row>
    <row r="776" spans="2:9" x14ac:dyDescent="0.25">
      <c r="B776" s="470">
        <v>3212</v>
      </c>
      <c r="C776" s="471"/>
      <c r="D776" s="472"/>
      <c r="E776" s="59" t="s">
        <v>83</v>
      </c>
      <c r="F776" s="58">
        <v>15000</v>
      </c>
      <c r="G776" s="58">
        <v>0</v>
      </c>
      <c r="H776" s="95">
        <v>2000</v>
      </c>
      <c r="I776" s="96" t="e">
        <f t="shared" si="23"/>
        <v>#DIV/0!</v>
      </c>
    </row>
    <row r="777" spans="2:9" x14ac:dyDescent="0.25">
      <c r="B777" s="470">
        <v>3213</v>
      </c>
      <c r="C777" s="471"/>
      <c r="D777" s="472"/>
      <c r="E777" s="59" t="s">
        <v>84</v>
      </c>
      <c r="F777" s="58">
        <v>0</v>
      </c>
      <c r="G777" s="58">
        <v>0</v>
      </c>
      <c r="H777" s="95">
        <v>0</v>
      </c>
      <c r="I777" s="96" t="e">
        <f t="shared" si="23"/>
        <v>#DIV/0!</v>
      </c>
    </row>
    <row r="778" spans="2:9" x14ac:dyDescent="0.25">
      <c r="B778" s="473">
        <v>322</v>
      </c>
      <c r="C778" s="474"/>
      <c r="D778" s="475"/>
      <c r="E778" s="56" t="s">
        <v>85</v>
      </c>
      <c r="F778" s="58">
        <v>8500</v>
      </c>
      <c r="G778" s="58">
        <v>0</v>
      </c>
      <c r="H778" s="95">
        <v>0</v>
      </c>
      <c r="I778" s="96" t="e">
        <f t="shared" si="23"/>
        <v>#DIV/0!</v>
      </c>
    </row>
    <row r="779" spans="2:9" x14ac:dyDescent="0.25">
      <c r="B779" s="470">
        <v>3221</v>
      </c>
      <c r="C779" s="471"/>
      <c r="D779" s="472"/>
      <c r="E779" s="59" t="s">
        <v>86</v>
      </c>
      <c r="F779" s="58">
        <v>0</v>
      </c>
      <c r="G779" s="58">
        <v>0</v>
      </c>
      <c r="H779" s="95">
        <v>0</v>
      </c>
      <c r="I779" s="96" t="e">
        <f t="shared" si="23"/>
        <v>#DIV/0!</v>
      </c>
    </row>
    <row r="780" spans="2:9" x14ac:dyDescent="0.25">
      <c r="B780" s="470">
        <v>3222</v>
      </c>
      <c r="C780" s="471"/>
      <c r="D780" s="472"/>
      <c r="E780" s="59" t="s">
        <v>87</v>
      </c>
      <c r="F780" s="58">
        <v>0</v>
      </c>
      <c r="G780" s="58">
        <v>0</v>
      </c>
      <c r="H780" s="95">
        <v>0</v>
      </c>
      <c r="I780" s="96" t="e">
        <f t="shared" si="23"/>
        <v>#DIV/0!</v>
      </c>
    </row>
    <row r="781" spans="2:9" x14ac:dyDescent="0.25">
      <c r="B781" s="470">
        <v>3223</v>
      </c>
      <c r="C781" s="471"/>
      <c r="D781" s="472"/>
      <c r="E781" s="59" t="s">
        <v>88</v>
      </c>
      <c r="F781" s="58">
        <v>8500</v>
      </c>
      <c r="G781" s="58">
        <v>0</v>
      </c>
      <c r="H781" s="95">
        <v>0</v>
      </c>
      <c r="I781" s="96" t="e">
        <f t="shared" si="23"/>
        <v>#DIV/0!</v>
      </c>
    </row>
    <row r="782" spans="2:9" x14ac:dyDescent="0.25">
      <c r="B782" s="470">
        <v>3224</v>
      </c>
      <c r="C782" s="471"/>
      <c r="D782" s="472"/>
      <c r="E782" s="59" t="s">
        <v>89</v>
      </c>
      <c r="F782" s="58">
        <v>0</v>
      </c>
      <c r="G782" s="58">
        <v>0</v>
      </c>
      <c r="H782" s="95">
        <v>0</v>
      </c>
      <c r="I782" s="96" t="e">
        <f t="shared" si="23"/>
        <v>#DIV/0!</v>
      </c>
    </row>
    <row r="783" spans="2:9" x14ac:dyDescent="0.25">
      <c r="B783" s="470">
        <v>3225</v>
      </c>
      <c r="C783" s="471"/>
      <c r="D783" s="472"/>
      <c r="E783" s="59" t="s">
        <v>90</v>
      </c>
      <c r="F783" s="58">
        <v>0</v>
      </c>
      <c r="G783" s="58">
        <v>0</v>
      </c>
      <c r="H783" s="95">
        <v>0</v>
      </c>
      <c r="I783" s="96" t="e">
        <f t="shared" si="23"/>
        <v>#DIV/0!</v>
      </c>
    </row>
    <row r="784" spans="2:9" x14ac:dyDescent="0.25">
      <c r="B784" s="470">
        <v>3227</v>
      </c>
      <c r="C784" s="471"/>
      <c r="D784" s="472"/>
      <c r="E784" s="59" t="s">
        <v>91</v>
      </c>
      <c r="F784" s="58">
        <v>0</v>
      </c>
      <c r="G784" s="58">
        <v>0</v>
      </c>
      <c r="H784" s="95">
        <v>0</v>
      </c>
      <c r="I784" s="96" t="e">
        <f t="shared" si="23"/>
        <v>#DIV/0!</v>
      </c>
    </row>
    <row r="785" spans="2:9" x14ac:dyDescent="0.25">
      <c r="B785" s="473">
        <v>323</v>
      </c>
      <c r="C785" s="474"/>
      <c r="D785" s="475"/>
      <c r="E785" s="56" t="s">
        <v>92</v>
      </c>
      <c r="F785" s="58">
        <v>10000</v>
      </c>
      <c r="G785" s="58">
        <v>0</v>
      </c>
      <c r="H785" s="95">
        <v>1200</v>
      </c>
      <c r="I785" s="96" t="e">
        <f t="shared" si="23"/>
        <v>#DIV/0!</v>
      </c>
    </row>
    <row r="786" spans="2:9" x14ac:dyDescent="0.25">
      <c r="B786" s="470">
        <v>3231</v>
      </c>
      <c r="C786" s="471"/>
      <c r="D786" s="472"/>
      <c r="E786" s="59" t="s">
        <v>93</v>
      </c>
      <c r="F786" s="58">
        <v>0</v>
      </c>
      <c r="G786" s="58">
        <v>0</v>
      </c>
      <c r="H786" s="95">
        <v>0</v>
      </c>
      <c r="I786" s="96" t="e">
        <f t="shared" si="23"/>
        <v>#DIV/0!</v>
      </c>
    </row>
    <row r="787" spans="2:9" x14ac:dyDescent="0.25">
      <c r="B787" s="470">
        <v>3232</v>
      </c>
      <c r="C787" s="471"/>
      <c r="D787" s="472"/>
      <c r="E787" s="59" t="s">
        <v>94</v>
      </c>
      <c r="F787" s="58">
        <v>0</v>
      </c>
      <c r="G787" s="58">
        <v>0</v>
      </c>
      <c r="H787" s="95">
        <v>1200</v>
      </c>
      <c r="I787" s="96" t="e">
        <f t="shared" si="23"/>
        <v>#DIV/0!</v>
      </c>
    </row>
    <row r="788" spans="2:9" x14ac:dyDescent="0.25">
      <c r="B788" s="470">
        <v>3233</v>
      </c>
      <c r="C788" s="471"/>
      <c r="D788" s="472"/>
      <c r="E788" s="59" t="s">
        <v>95</v>
      </c>
      <c r="F788" s="58">
        <v>0</v>
      </c>
      <c r="G788" s="58">
        <v>0</v>
      </c>
      <c r="H788" s="95">
        <v>0</v>
      </c>
      <c r="I788" s="96" t="e">
        <f t="shared" si="23"/>
        <v>#DIV/0!</v>
      </c>
    </row>
    <row r="789" spans="2:9" x14ac:dyDescent="0.25">
      <c r="B789" s="470">
        <v>3234</v>
      </c>
      <c r="C789" s="471"/>
      <c r="D789" s="472"/>
      <c r="E789" s="60" t="s">
        <v>96</v>
      </c>
      <c r="F789" s="58">
        <v>0</v>
      </c>
      <c r="G789" s="58">
        <v>0</v>
      </c>
      <c r="H789" s="95">
        <v>0</v>
      </c>
      <c r="I789" s="96" t="e">
        <f t="shared" si="23"/>
        <v>#DIV/0!</v>
      </c>
    </row>
    <row r="790" spans="2:9" x14ac:dyDescent="0.25">
      <c r="B790" s="470">
        <v>3235</v>
      </c>
      <c r="C790" s="471"/>
      <c r="D790" s="472"/>
      <c r="E790" s="60" t="s">
        <v>97</v>
      </c>
      <c r="F790" s="58">
        <v>10000</v>
      </c>
      <c r="G790" s="58">
        <v>0</v>
      </c>
      <c r="H790" s="95">
        <v>0</v>
      </c>
      <c r="I790" s="96" t="e">
        <f t="shared" si="23"/>
        <v>#DIV/0!</v>
      </c>
    </row>
    <row r="791" spans="2:9" x14ac:dyDescent="0.25">
      <c r="B791" s="470">
        <v>3236</v>
      </c>
      <c r="C791" s="471"/>
      <c r="D791" s="472"/>
      <c r="E791" s="60" t="s">
        <v>98</v>
      </c>
      <c r="F791" s="58">
        <v>0</v>
      </c>
      <c r="G791" s="58">
        <v>0</v>
      </c>
      <c r="H791" s="95">
        <v>0</v>
      </c>
      <c r="I791" s="96" t="e">
        <f t="shared" si="23"/>
        <v>#DIV/0!</v>
      </c>
    </row>
    <row r="792" spans="2:9" x14ac:dyDescent="0.25">
      <c r="B792" s="470">
        <v>3237</v>
      </c>
      <c r="C792" s="471"/>
      <c r="D792" s="472"/>
      <c r="E792" s="60" t="s">
        <v>99</v>
      </c>
      <c r="F792" s="58">
        <v>0</v>
      </c>
      <c r="G792" s="73">
        <v>0</v>
      </c>
      <c r="H792" s="95">
        <v>0</v>
      </c>
      <c r="I792" s="96" t="e">
        <f t="shared" si="23"/>
        <v>#DIV/0!</v>
      </c>
    </row>
    <row r="793" spans="2:9" x14ac:dyDescent="0.25">
      <c r="B793" s="470">
        <v>3238</v>
      </c>
      <c r="C793" s="471"/>
      <c r="D793" s="472"/>
      <c r="E793" s="60" t="s">
        <v>100</v>
      </c>
      <c r="F793" s="58">
        <v>0</v>
      </c>
      <c r="G793" s="58">
        <v>0</v>
      </c>
      <c r="H793" s="95">
        <v>0</v>
      </c>
      <c r="I793" s="96" t="e">
        <f t="shared" si="23"/>
        <v>#DIV/0!</v>
      </c>
    </row>
    <row r="794" spans="2:9" x14ac:dyDescent="0.25">
      <c r="B794" s="470">
        <v>3239</v>
      </c>
      <c r="C794" s="471"/>
      <c r="D794" s="472"/>
      <c r="E794" s="60" t="s">
        <v>101</v>
      </c>
      <c r="F794" s="58">
        <v>0</v>
      </c>
      <c r="G794" s="58">
        <v>0</v>
      </c>
      <c r="H794" s="95">
        <v>0</v>
      </c>
      <c r="I794" s="96" t="e">
        <f t="shared" si="23"/>
        <v>#DIV/0!</v>
      </c>
    </row>
    <row r="795" spans="2:9" x14ac:dyDescent="0.25">
      <c r="B795" s="473">
        <v>329</v>
      </c>
      <c r="C795" s="474"/>
      <c r="D795" s="475"/>
      <c r="E795" s="56" t="s">
        <v>102</v>
      </c>
      <c r="F795" s="58">
        <v>1400</v>
      </c>
      <c r="G795" s="58">
        <v>1300</v>
      </c>
      <c r="H795" s="95">
        <f>H796</f>
        <v>1592</v>
      </c>
      <c r="I795" s="96">
        <f t="shared" si="23"/>
        <v>122.46153846153847</v>
      </c>
    </row>
    <row r="796" spans="2:9" ht="23.25" x14ac:dyDescent="0.25">
      <c r="B796" s="470">
        <v>3291</v>
      </c>
      <c r="C796" s="471"/>
      <c r="D796" s="472"/>
      <c r="E796" s="60" t="s">
        <v>103</v>
      </c>
      <c r="F796" s="58">
        <v>1400</v>
      </c>
      <c r="G796" s="58">
        <v>1300</v>
      </c>
      <c r="H796" s="95">
        <v>1592</v>
      </c>
      <c r="I796" s="96">
        <f t="shared" si="23"/>
        <v>122.46153846153847</v>
      </c>
    </row>
    <row r="797" spans="2:9" x14ac:dyDescent="0.25">
      <c r="B797" s="470">
        <v>3292</v>
      </c>
      <c r="C797" s="471"/>
      <c r="D797" s="472"/>
      <c r="E797" s="60" t="s">
        <v>104</v>
      </c>
      <c r="F797" s="58">
        <v>0</v>
      </c>
      <c r="G797" s="58">
        <v>0</v>
      </c>
      <c r="H797" s="95">
        <v>0</v>
      </c>
      <c r="I797" s="96" t="e">
        <f t="shared" si="23"/>
        <v>#DIV/0!</v>
      </c>
    </row>
    <row r="798" spans="2:9" x14ac:dyDescent="0.25">
      <c r="B798" s="470">
        <v>3293</v>
      </c>
      <c r="C798" s="471"/>
      <c r="D798" s="472"/>
      <c r="E798" s="60" t="s">
        <v>105</v>
      </c>
      <c r="F798" s="58">
        <v>78.97</v>
      </c>
      <c r="G798" s="58">
        <v>0</v>
      </c>
      <c r="H798" s="95">
        <v>0</v>
      </c>
      <c r="I798" s="96" t="e">
        <f t="shared" si="23"/>
        <v>#DIV/0!</v>
      </c>
    </row>
    <row r="799" spans="2:9" x14ac:dyDescent="0.25">
      <c r="B799" s="470">
        <v>3294</v>
      </c>
      <c r="C799" s="471"/>
      <c r="D799" s="472"/>
      <c r="E799" s="60" t="s">
        <v>106</v>
      </c>
      <c r="F799" s="58">
        <v>0</v>
      </c>
      <c r="G799" s="58">
        <v>0</v>
      </c>
      <c r="H799" s="95">
        <v>0</v>
      </c>
      <c r="I799" s="96" t="e">
        <f t="shared" si="23"/>
        <v>#DIV/0!</v>
      </c>
    </row>
    <row r="800" spans="2:9" x14ac:dyDescent="0.25">
      <c r="B800" s="470">
        <v>3295</v>
      </c>
      <c r="C800" s="471"/>
      <c r="D800" s="472"/>
      <c r="E800" s="60" t="s">
        <v>107</v>
      </c>
      <c r="F800" s="58">
        <v>0</v>
      </c>
      <c r="G800" s="58">
        <v>0</v>
      </c>
      <c r="H800" s="95">
        <v>0</v>
      </c>
      <c r="I800" s="96" t="e">
        <f t="shared" si="23"/>
        <v>#DIV/0!</v>
      </c>
    </row>
    <row r="801" spans="2:9" x14ac:dyDescent="0.25">
      <c r="B801" s="470">
        <v>3296</v>
      </c>
      <c r="C801" s="471"/>
      <c r="D801" s="472"/>
      <c r="E801" s="60" t="s">
        <v>108</v>
      </c>
      <c r="F801" s="58">
        <v>0</v>
      </c>
      <c r="G801" s="58">
        <v>0</v>
      </c>
      <c r="H801" s="95">
        <v>0</v>
      </c>
      <c r="I801" s="96" t="e">
        <f t="shared" si="23"/>
        <v>#DIV/0!</v>
      </c>
    </row>
    <row r="802" spans="2:9" x14ac:dyDescent="0.25">
      <c r="B802" s="470">
        <v>3299</v>
      </c>
      <c r="C802" s="471"/>
      <c r="D802" s="472"/>
      <c r="E802" s="60" t="s">
        <v>109</v>
      </c>
      <c r="F802" s="58">
        <v>278</v>
      </c>
      <c r="G802" s="58">
        <v>0</v>
      </c>
      <c r="H802" s="95">
        <v>0</v>
      </c>
      <c r="I802" s="96" t="e">
        <f t="shared" si="23"/>
        <v>#DIV/0!</v>
      </c>
    </row>
    <row r="803" spans="2:9" ht="26.25" customHeight="1" x14ac:dyDescent="0.25">
      <c r="B803" s="476">
        <v>4</v>
      </c>
      <c r="C803" s="477"/>
      <c r="D803" s="478"/>
      <c r="E803" s="55" t="s">
        <v>6</v>
      </c>
      <c r="F803" s="58">
        <v>0</v>
      </c>
      <c r="G803" s="58">
        <v>20000</v>
      </c>
      <c r="H803" s="95">
        <v>13809</v>
      </c>
      <c r="I803" s="96">
        <f t="shared" si="23"/>
        <v>69.045000000000002</v>
      </c>
    </row>
    <row r="804" spans="2:9" ht="26.25" x14ac:dyDescent="0.25">
      <c r="B804" s="476">
        <v>42</v>
      </c>
      <c r="C804" s="477"/>
      <c r="D804" s="478"/>
      <c r="E804" s="55" t="s">
        <v>116</v>
      </c>
      <c r="F804" s="58">
        <v>0</v>
      </c>
      <c r="G804" s="58">
        <v>20000</v>
      </c>
      <c r="H804" s="95">
        <v>13809</v>
      </c>
      <c r="I804" s="96">
        <f t="shared" ref="I804:I867" si="24">H804/G804*100</f>
        <v>69.045000000000002</v>
      </c>
    </row>
    <row r="805" spans="2:9" x14ac:dyDescent="0.25">
      <c r="B805" s="473">
        <v>421</v>
      </c>
      <c r="C805" s="474"/>
      <c r="D805" s="475"/>
      <c r="E805" s="56" t="s">
        <v>117</v>
      </c>
      <c r="F805" s="58">
        <v>0</v>
      </c>
      <c r="G805" s="58">
        <v>0</v>
      </c>
      <c r="H805" s="95">
        <v>0</v>
      </c>
      <c r="I805" s="96" t="e">
        <f t="shared" si="24"/>
        <v>#DIV/0!</v>
      </c>
    </row>
    <row r="806" spans="2:9" x14ac:dyDescent="0.25">
      <c r="B806" s="470">
        <v>4212</v>
      </c>
      <c r="C806" s="471"/>
      <c r="D806" s="472"/>
      <c r="E806" s="63" t="s">
        <v>118</v>
      </c>
      <c r="F806" s="58">
        <v>0</v>
      </c>
      <c r="G806" s="58">
        <v>0</v>
      </c>
      <c r="H806" s="95">
        <v>0</v>
      </c>
      <c r="I806" s="96" t="e">
        <f t="shared" si="24"/>
        <v>#DIV/0!</v>
      </c>
    </row>
    <row r="807" spans="2:9" x14ac:dyDescent="0.25">
      <c r="B807" s="473">
        <v>422</v>
      </c>
      <c r="C807" s="474"/>
      <c r="D807" s="475"/>
      <c r="E807" s="56" t="s">
        <v>119</v>
      </c>
      <c r="F807" s="58">
        <v>0</v>
      </c>
      <c r="G807" s="58">
        <v>20000</v>
      </c>
      <c r="H807" s="95">
        <v>13809</v>
      </c>
      <c r="I807" s="96">
        <f t="shared" si="24"/>
        <v>69.045000000000002</v>
      </c>
    </row>
    <row r="808" spans="2:9" x14ac:dyDescent="0.25">
      <c r="B808" s="470">
        <v>4221</v>
      </c>
      <c r="C808" s="471"/>
      <c r="D808" s="472"/>
      <c r="E808" s="63" t="s">
        <v>120</v>
      </c>
      <c r="F808" s="58">
        <v>0</v>
      </c>
      <c r="G808" s="58">
        <v>0</v>
      </c>
      <c r="H808" s="95">
        <v>13809</v>
      </c>
      <c r="I808" s="96" t="e">
        <f t="shared" si="24"/>
        <v>#DIV/0!</v>
      </c>
    </row>
    <row r="809" spans="2:9" x14ac:dyDescent="0.25">
      <c r="B809" s="470">
        <v>4226</v>
      </c>
      <c r="C809" s="471"/>
      <c r="D809" s="472"/>
      <c r="E809" s="63" t="s">
        <v>121</v>
      </c>
      <c r="F809" s="58">
        <v>0</v>
      </c>
      <c r="G809" s="58">
        <v>0</v>
      </c>
      <c r="H809" s="95">
        <v>0</v>
      </c>
      <c r="I809" s="96" t="e">
        <f t="shared" si="24"/>
        <v>#DIV/0!</v>
      </c>
    </row>
    <row r="810" spans="2:9" x14ac:dyDescent="0.25">
      <c r="B810" s="470">
        <v>4227</v>
      </c>
      <c r="C810" s="471"/>
      <c r="D810" s="472"/>
      <c r="E810" s="60" t="s">
        <v>122</v>
      </c>
      <c r="F810" s="58">
        <v>0</v>
      </c>
      <c r="G810" s="58">
        <v>20000</v>
      </c>
      <c r="H810" s="95">
        <v>0</v>
      </c>
      <c r="I810" s="96">
        <f t="shared" si="24"/>
        <v>0</v>
      </c>
    </row>
    <row r="811" spans="2:9" ht="26.25" x14ac:dyDescent="0.25">
      <c r="B811" s="473">
        <v>424</v>
      </c>
      <c r="C811" s="474"/>
      <c r="D811" s="475"/>
      <c r="E811" s="56" t="s">
        <v>123</v>
      </c>
      <c r="F811" s="58">
        <v>0</v>
      </c>
      <c r="G811" s="58">
        <v>0</v>
      </c>
      <c r="H811" s="95">
        <v>0</v>
      </c>
      <c r="I811" s="96" t="e">
        <f t="shared" si="24"/>
        <v>#DIV/0!</v>
      </c>
    </row>
    <row r="812" spans="2:9" x14ac:dyDescent="0.25">
      <c r="B812" s="470">
        <v>4241</v>
      </c>
      <c r="C812" s="471"/>
      <c r="D812" s="472"/>
      <c r="E812" s="60" t="s">
        <v>124</v>
      </c>
      <c r="F812" s="58">
        <v>0</v>
      </c>
      <c r="G812" s="58">
        <v>0</v>
      </c>
      <c r="H812" s="95">
        <v>0</v>
      </c>
      <c r="I812" s="96" t="e">
        <f t="shared" si="24"/>
        <v>#DIV/0!</v>
      </c>
    </row>
    <row r="813" spans="2:9" x14ac:dyDescent="0.25">
      <c r="B813" s="493" t="s">
        <v>145</v>
      </c>
      <c r="C813" s="494"/>
      <c r="D813" s="495"/>
      <c r="E813" s="62" t="s">
        <v>146</v>
      </c>
      <c r="F813" s="58">
        <v>0</v>
      </c>
      <c r="G813" s="58">
        <v>0</v>
      </c>
      <c r="H813" s="95">
        <v>0</v>
      </c>
      <c r="I813" s="96" t="e">
        <f t="shared" si="24"/>
        <v>#DIV/0!</v>
      </c>
    </row>
    <row r="814" spans="2:9" x14ac:dyDescent="0.25">
      <c r="B814" s="496"/>
      <c r="C814" s="497"/>
      <c r="D814" s="498"/>
      <c r="E814" s="54" t="s">
        <v>75</v>
      </c>
      <c r="F814" s="58">
        <v>0</v>
      </c>
      <c r="G814" s="58">
        <v>0</v>
      </c>
      <c r="H814" s="95">
        <v>0</v>
      </c>
      <c r="I814" s="96" t="e">
        <f t="shared" si="24"/>
        <v>#DIV/0!</v>
      </c>
    </row>
    <row r="815" spans="2:9" x14ac:dyDescent="0.25">
      <c r="B815" s="476">
        <v>3</v>
      </c>
      <c r="C815" s="477"/>
      <c r="D815" s="478"/>
      <c r="E815" s="55" t="s">
        <v>4</v>
      </c>
      <c r="F815" s="58">
        <v>0</v>
      </c>
      <c r="G815" s="58">
        <v>0</v>
      </c>
      <c r="H815" s="95">
        <v>0</v>
      </c>
      <c r="I815" s="96" t="e">
        <f t="shared" si="24"/>
        <v>#DIV/0!</v>
      </c>
    </row>
    <row r="816" spans="2:9" x14ac:dyDescent="0.25">
      <c r="B816" s="476">
        <v>31</v>
      </c>
      <c r="C816" s="477"/>
      <c r="D816" s="478"/>
      <c r="E816" s="55" t="s">
        <v>5</v>
      </c>
      <c r="F816" s="58">
        <v>0</v>
      </c>
      <c r="G816" s="58">
        <v>0</v>
      </c>
      <c r="H816" s="95">
        <v>0</v>
      </c>
      <c r="I816" s="96" t="e">
        <f t="shared" si="24"/>
        <v>#DIV/0!</v>
      </c>
    </row>
    <row r="817" spans="2:9" x14ac:dyDescent="0.25">
      <c r="B817" s="473">
        <v>311</v>
      </c>
      <c r="C817" s="474"/>
      <c r="D817" s="475"/>
      <c r="E817" s="56" t="s">
        <v>26</v>
      </c>
      <c r="F817" s="58">
        <v>0</v>
      </c>
      <c r="G817" s="58">
        <v>0</v>
      </c>
      <c r="H817" s="95">
        <v>0</v>
      </c>
      <c r="I817" s="96" t="e">
        <f t="shared" si="24"/>
        <v>#DIV/0!</v>
      </c>
    </row>
    <row r="818" spans="2:9" x14ac:dyDescent="0.25">
      <c r="B818" s="482">
        <v>3111</v>
      </c>
      <c r="C818" s="483"/>
      <c r="D818" s="484"/>
      <c r="E818" s="57" t="s">
        <v>76</v>
      </c>
      <c r="F818" s="58">
        <v>0</v>
      </c>
      <c r="G818" s="58">
        <v>0</v>
      </c>
      <c r="H818" s="95">
        <v>0</v>
      </c>
      <c r="I818" s="96" t="e">
        <f t="shared" si="24"/>
        <v>#DIV/0!</v>
      </c>
    </row>
    <row r="819" spans="2:9" x14ac:dyDescent="0.25">
      <c r="B819" s="482">
        <v>3113</v>
      </c>
      <c r="C819" s="483"/>
      <c r="D819" s="484"/>
      <c r="E819" s="57" t="s">
        <v>77</v>
      </c>
      <c r="F819" s="58">
        <v>0</v>
      </c>
      <c r="G819" s="58">
        <v>0</v>
      </c>
      <c r="H819" s="95">
        <v>0</v>
      </c>
      <c r="I819" s="96" t="e">
        <f t="shared" si="24"/>
        <v>#DIV/0!</v>
      </c>
    </row>
    <row r="820" spans="2:9" x14ac:dyDescent="0.25">
      <c r="B820" s="482">
        <v>3114</v>
      </c>
      <c r="C820" s="483"/>
      <c r="D820" s="484"/>
      <c r="E820" s="57" t="s">
        <v>78</v>
      </c>
      <c r="F820" s="58">
        <v>0</v>
      </c>
      <c r="G820" s="58">
        <v>0</v>
      </c>
      <c r="H820" s="95">
        <v>0</v>
      </c>
      <c r="I820" s="96" t="e">
        <f t="shared" si="24"/>
        <v>#DIV/0!</v>
      </c>
    </row>
    <row r="821" spans="2:9" x14ac:dyDescent="0.25">
      <c r="B821" s="473">
        <v>312</v>
      </c>
      <c r="C821" s="474"/>
      <c r="D821" s="475"/>
      <c r="E821" s="56" t="s">
        <v>79</v>
      </c>
      <c r="F821" s="58">
        <v>0</v>
      </c>
      <c r="G821" s="58">
        <v>0</v>
      </c>
      <c r="H821" s="95">
        <v>0</v>
      </c>
      <c r="I821" s="96" t="e">
        <f t="shared" si="24"/>
        <v>#DIV/0!</v>
      </c>
    </row>
    <row r="822" spans="2:9" x14ac:dyDescent="0.25">
      <c r="B822" s="482">
        <v>3121</v>
      </c>
      <c r="C822" s="483"/>
      <c r="D822" s="484"/>
      <c r="E822" s="57" t="s">
        <v>79</v>
      </c>
      <c r="F822" s="58">
        <v>0</v>
      </c>
      <c r="G822" s="58">
        <v>0</v>
      </c>
      <c r="H822" s="95">
        <v>0</v>
      </c>
      <c r="I822" s="96" t="e">
        <f t="shared" si="24"/>
        <v>#DIV/0!</v>
      </c>
    </row>
    <row r="823" spans="2:9" x14ac:dyDescent="0.25">
      <c r="B823" s="473">
        <v>313</v>
      </c>
      <c r="C823" s="474"/>
      <c r="D823" s="475"/>
      <c r="E823" s="56" t="s">
        <v>80</v>
      </c>
      <c r="F823" s="58">
        <v>0</v>
      </c>
      <c r="G823" s="58">
        <v>0</v>
      </c>
      <c r="H823" s="95">
        <v>0</v>
      </c>
      <c r="I823" s="96" t="e">
        <f t="shared" si="24"/>
        <v>#DIV/0!</v>
      </c>
    </row>
    <row r="824" spans="2:9" x14ac:dyDescent="0.25">
      <c r="B824" s="482">
        <v>3132</v>
      </c>
      <c r="C824" s="483"/>
      <c r="D824" s="484"/>
      <c r="E824" s="57" t="s">
        <v>81</v>
      </c>
      <c r="F824" s="58">
        <v>0</v>
      </c>
      <c r="G824" s="58">
        <v>0</v>
      </c>
      <c r="H824" s="95">
        <v>0</v>
      </c>
      <c r="I824" s="96" t="e">
        <f t="shared" si="24"/>
        <v>#DIV/0!</v>
      </c>
    </row>
    <row r="825" spans="2:9" ht="16.5" customHeight="1" x14ac:dyDescent="0.25">
      <c r="B825" s="482">
        <v>3133</v>
      </c>
      <c r="C825" s="483"/>
      <c r="D825" s="484"/>
      <c r="E825" s="57" t="s">
        <v>82</v>
      </c>
      <c r="F825" s="58">
        <v>0</v>
      </c>
      <c r="G825" s="58">
        <v>0</v>
      </c>
      <c r="H825" s="95">
        <v>0</v>
      </c>
      <c r="I825" s="96" t="e">
        <f t="shared" si="24"/>
        <v>#DIV/0!</v>
      </c>
    </row>
    <row r="826" spans="2:9" x14ac:dyDescent="0.25">
      <c r="B826" s="476">
        <v>32</v>
      </c>
      <c r="C826" s="477"/>
      <c r="D826" s="478"/>
      <c r="E826" s="55" t="s">
        <v>13</v>
      </c>
      <c r="F826" s="58">
        <v>0</v>
      </c>
      <c r="G826" s="58">
        <v>0</v>
      </c>
      <c r="H826" s="95">
        <v>0</v>
      </c>
      <c r="I826" s="96" t="e">
        <f t="shared" si="24"/>
        <v>#DIV/0!</v>
      </c>
    </row>
    <row r="827" spans="2:9" x14ac:dyDescent="0.25">
      <c r="B827" s="473">
        <v>322</v>
      </c>
      <c r="C827" s="474"/>
      <c r="D827" s="475"/>
      <c r="E827" s="56" t="s">
        <v>85</v>
      </c>
      <c r="F827" s="58">
        <v>0</v>
      </c>
      <c r="G827" s="58">
        <v>0</v>
      </c>
      <c r="H827" s="95">
        <v>0</v>
      </c>
      <c r="I827" s="96" t="e">
        <f t="shared" si="24"/>
        <v>#DIV/0!</v>
      </c>
    </row>
    <row r="828" spans="2:9" x14ac:dyDescent="0.25">
      <c r="B828" s="470">
        <v>3221</v>
      </c>
      <c r="C828" s="471"/>
      <c r="D828" s="472"/>
      <c r="E828" s="59" t="s">
        <v>86</v>
      </c>
      <c r="F828" s="58">
        <v>0</v>
      </c>
      <c r="G828" s="58">
        <v>0</v>
      </c>
      <c r="H828" s="95">
        <v>0</v>
      </c>
      <c r="I828" s="96" t="e">
        <f t="shared" si="24"/>
        <v>#DIV/0!</v>
      </c>
    </row>
    <row r="829" spans="2:9" x14ac:dyDescent="0.25">
      <c r="B829" s="470">
        <v>3222</v>
      </c>
      <c r="C829" s="471"/>
      <c r="D829" s="472"/>
      <c r="E829" s="59" t="s">
        <v>87</v>
      </c>
      <c r="F829" s="58">
        <v>0</v>
      </c>
      <c r="G829" s="58">
        <v>0</v>
      </c>
      <c r="H829" s="95">
        <v>0</v>
      </c>
      <c r="I829" s="96" t="e">
        <f t="shared" si="24"/>
        <v>#DIV/0!</v>
      </c>
    </row>
    <row r="830" spans="2:9" x14ac:dyDescent="0.25">
      <c r="B830" s="470">
        <v>3223</v>
      </c>
      <c r="C830" s="471"/>
      <c r="D830" s="472"/>
      <c r="E830" s="59" t="s">
        <v>88</v>
      </c>
      <c r="F830" s="58">
        <v>0</v>
      </c>
      <c r="G830" s="58">
        <v>0</v>
      </c>
      <c r="H830" s="95">
        <v>0</v>
      </c>
      <c r="I830" s="96" t="e">
        <f t="shared" si="24"/>
        <v>#DIV/0!</v>
      </c>
    </row>
    <row r="831" spans="2:9" x14ac:dyDescent="0.25">
      <c r="B831" s="470">
        <v>3224</v>
      </c>
      <c r="C831" s="471"/>
      <c r="D831" s="472"/>
      <c r="E831" s="59" t="s">
        <v>89</v>
      </c>
      <c r="F831" s="58">
        <v>0</v>
      </c>
      <c r="G831" s="58">
        <v>0</v>
      </c>
      <c r="H831" s="95">
        <v>0</v>
      </c>
      <c r="I831" s="96" t="e">
        <f t="shared" si="24"/>
        <v>#DIV/0!</v>
      </c>
    </row>
    <row r="832" spans="2:9" x14ac:dyDescent="0.25">
      <c r="B832" s="470">
        <v>3225</v>
      </c>
      <c r="C832" s="471"/>
      <c r="D832" s="472"/>
      <c r="E832" s="59" t="s">
        <v>90</v>
      </c>
      <c r="F832" s="58">
        <v>0</v>
      </c>
      <c r="G832" s="58">
        <v>0</v>
      </c>
      <c r="H832" s="95">
        <v>0</v>
      </c>
      <c r="I832" s="96" t="e">
        <f t="shared" si="24"/>
        <v>#DIV/0!</v>
      </c>
    </row>
    <row r="833" spans="2:9" x14ac:dyDescent="0.25">
      <c r="B833" s="470">
        <v>3227</v>
      </c>
      <c r="C833" s="471"/>
      <c r="D833" s="472"/>
      <c r="E833" s="59" t="s">
        <v>91</v>
      </c>
      <c r="F833" s="58">
        <v>0</v>
      </c>
      <c r="G833" s="58">
        <v>0</v>
      </c>
      <c r="H833" s="95">
        <v>0</v>
      </c>
      <c r="I833" s="96" t="e">
        <f t="shared" si="24"/>
        <v>#DIV/0!</v>
      </c>
    </row>
    <row r="834" spans="2:9" x14ac:dyDescent="0.25">
      <c r="B834" s="473">
        <v>323</v>
      </c>
      <c r="C834" s="474"/>
      <c r="D834" s="475"/>
      <c r="E834" s="56" t="s">
        <v>92</v>
      </c>
      <c r="F834" s="58">
        <v>0</v>
      </c>
      <c r="G834" s="58">
        <v>0</v>
      </c>
      <c r="H834" s="95">
        <v>0</v>
      </c>
      <c r="I834" s="96" t="e">
        <f t="shared" si="24"/>
        <v>#DIV/0!</v>
      </c>
    </row>
    <row r="835" spans="2:9" x14ac:dyDescent="0.25">
      <c r="B835" s="470">
        <v>3231</v>
      </c>
      <c r="C835" s="471"/>
      <c r="D835" s="472"/>
      <c r="E835" s="59" t="s">
        <v>93</v>
      </c>
      <c r="F835" s="58">
        <v>0</v>
      </c>
      <c r="G835" s="58">
        <v>0</v>
      </c>
      <c r="H835" s="95">
        <v>0</v>
      </c>
      <c r="I835" s="96" t="e">
        <f t="shared" si="24"/>
        <v>#DIV/0!</v>
      </c>
    </row>
    <row r="836" spans="2:9" x14ac:dyDescent="0.25">
      <c r="B836" s="470">
        <v>3232</v>
      </c>
      <c r="C836" s="471"/>
      <c r="D836" s="472"/>
      <c r="E836" s="59" t="s">
        <v>94</v>
      </c>
      <c r="F836" s="58">
        <v>0</v>
      </c>
      <c r="G836" s="58">
        <v>0</v>
      </c>
      <c r="H836" s="95">
        <v>0</v>
      </c>
      <c r="I836" s="96" t="e">
        <f t="shared" si="24"/>
        <v>#DIV/0!</v>
      </c>
    </row>
    <row r="837" spans="2:9" x14ac:dyDescent="0.25">
      <c r="B837" s="470">
        <v>3233</v>
      </c>
      <c r="C837" s="471"/>
      <c r="D837" s="472"/>
      <c r="E837" s="59" t="s">
        <v>95</v>
      </c>
      <c r="F837" s="58">
        <v>0</v>
      </c>
      <c r="G837" s="58">
        <v>0</v>
      </c>
      <c r="H837" s="95">
        <v>0</v>
      </c>
      <c r="I837" s="96" t="e">
        <f t="shared" si="24"/>
        <v>#DIV/0!</v>
      </c>
    </row>
    <row r="838" spans="2:9" x14ac:dyDescent="0.25">
      <c r="B838" s="470">
        <v>3234</v>
      </c>
      <c r="C838" s="471"/>
      <c r="D838" s="472"/>
      <c r="E838" s="60" t="s">
        <v>96</v>
      </c>
      <c r="F838" s="58">
        <v>0</v>
      </c>
      <c r="G838" s="58">
        <v>0</v>
      </c>
      <c r="H838" s="95">
        <v>0</v>
      </c>
      <c r="I838" s="96" t="e">
        <f t="shared" si="24"/>
        <v>#DIV/0!</v>
      </c>
    </row>
    <row r="839" spans="2:9" x14ac:dyDescent="0.25">
      <c r="B839" s="470">
        <v>3235</v>
      </c>
      <c r="C839" s="471"/>
      <c r="D839" s="472"/>
      <c r="E839" s="60" t="s">
        <v>97</v>
      </c>
      <c r="F839" s="58">
        <v>0</v>
      </c>
      <c r="G839" s="58">
        <v>0</v>
      </c>
      <c r="H839" s="95">
        <v>0</v>
      </c>
      <c r="I839" s="96" t="e">
        <f t="shared" si="24"/>
        <v>#DIV/0!</v>
      </c>
    </row>
    <row r="840" spans="2:9" x14ac:dyDescent="0.25">
      <c r="B840" s="470">
        <v>3236</v>
      </c>
      <c r="C840" s="471"/>
      <c r="D840" s="472"/>
      <c r="E840" s="60" t="s">
        <v>98</v>
      </c>
      <c r="F840" s="58">
        <v>0</v>
      </c>
      <c r="G840" s="58">
        <v>0</v>
      </c>
      <c r="H840" s="95">
        <v>0</v>
      </c>
      <c r="I840" s="96" t="e">
        <f t="shared" si="24"/>
        <v>#DIV/0!</v>
      </c>
    </row>
    <row r="841" spans="2:9" x14ac:dyDescent="0.25">
      <c r="B841" s="470">
        <v>3237</v>
      </c>
      <c r="C841" s="471"/>
      <c r="D841" s="472"/>
      <c r="E841" s="60" t="s">
        <v>99</v>
      </c>
      <c r="F841" s="58">
        <v>0</v>
      </c>
      <c r="G841" s="58">
        <v>0</v>
      </c>
      <c r="H841" s="95">
        <v>0</v>
      </c>
      <c r="I841" s="96" t="e">
        <f t="shared" si="24"/>
        <v>#DIV/0!</v>
      </c>
    </row>
    <row r="842" spans="2:9" x14ac:dyDescent="0.25">
      <c r="B842" s="470">
        <v>3238</v>
      </c>
      <c r="C842" s="471"/>
      <c r="D842" s="472"/>
      <c r="E842" s="60" t="s">
        <v>100</v>
      </c>
      <c r="F842" s="58">
        <v>0</v>
      </c>
      <c r="G842" s="58">
        <v>0</v>
      </c>
      <c r="H842" s="95">
        <v>0</v>
      </c>
      <c r="I842" s="96" t="e">
        <f t="shared" si="24"/>
        <v>#DIV/0!</v>
      </c>
    </row>
    <row r="843" spans="2:9" x14ac:dyDescent="0.25">
      <c r="B843" s="470">
        <v>3239</v>
      </c>
      <c r="C843" s="471"/>
      <c r="D843" s="472"/>
      <c r="E843" s="60" t="s">
        <v>101</v>
      </c>
      <c r="F843" s="58">
        <v>0</v>
      </c>
      <c r="G843" s="58">
        <v>0</v>
      </c>
      <c r="H843" s="95">
        <v>0</v>
      </c>
      <c r="I843" s="96" t="e">
        <f t="shared" si="24"/>
        <v>#DIV/0!</v>
      </c>
    </row>
    <row r="844" spans="2:9" ht="13.5" customHeight="1" x14ac:dyDescent="0.25">
      <c r="B844" s="476">
        <v>4</v>
      </c>
      <c r="C844" s="477"/>
      <c r="D844" s="478"/>
      <c r="E844" s="55" t="s">
        <v>6</v>
      </c>
      <c r="F844" s="58">
        <v>0</v>
      </c>
      <c r="G844" s="58">
        <v>0</v>
      </c>
      <c r="H844" s="95">
        <v>0</v>
      </c>
      <c r="I844" s="96" t="e">
        <f t="shared" si="24"/>
        <v>#DIV/0!</v>
      </c>
    </row>
    <row r="845" spans="2:9" ht="26.25" x14ac:dyDescent="0.25">
      <c r="B845" s="476">
        <v>42</v>
      </c>
      <c r="C845" s="477"/>
      <c r="D845" s="478"/>
      <c r="E845" s="55" t="s">
        <v>116</v>
      </c>
      <c r="F845" s="58">
        <v>0</v>
      </c>
      <c r="G845" s="58">
        <v>0</v>
      </c>
      <c r="H845" s="95">
        <v>0</v>
      </c>
      <c r="I845" s="96" t="e">
        <f t="shared" si="24"/>
        <v>#DIV/0!</v>
      </c>
    </row>
    <row r="846" spans="2:9" x14ac:dyDescent="0.25">
      <c r="B846" s="473">
        <v>421</v>
      </c>
      <c r="C846" s="474"/>
      <c r="D846" s="475"/>
      <c r="E846" s="56" t="s">
        <v>117</v>
      </c>
      <c r="F846" s="58">
        <v>0</v>
      </c>
      <c r="G846" s="58">
        <v>0</v>
      </c>
      <c r="H846" s="95">
        <v>0</v>
      </c>
      <c r="I846" s="96" t="e">
        <f t="shared" si="24"/>
        <v>#DIV/0!</v>
      </c>
    </row>
    <row r="847" spans="2:9" x14ac:dyDescent="0.25">
      <c r="B847" s="470">
        <v>4212</v>
      </c>
      <c r="C847" s="471"/>
      <c r="D847" s="472"/>
      <c r="E847" s="63" t="s">
        <v>118</v>
      </c>
      <c r="F847" s="58">
        <v>0</v>
      </c>
      <c r="G847" s="58">
        <v>0</v>
      </c>
      <c r="H847" s="95">
        <v>0</v>
      </c>
      <c r="I847" s="96" t="e">
        <f t="shared" si="24"/>
        <v>#DIV/0!</v>
      </c>
    </row>
    <row r="848" spans="2:9" ht="11.25" customHeight="1" x14ac:dyDescent="0.25">
      <c r="B848" s="473">
        <v>422</v>
      </c>
      <c r="C848" s="474"/>
      <c r="D848" s="475"/>
      <c r="E848" s="56" t="s">
        <v>119</v>
      </c>
      <c r="F848" s="58">
        <v>0</v>
      </c>
      <c r="G848" s="58">
        <v>0</v>
      </c>
      <c r="H848" s="95">
        <v>0</v>
      </c>
      <c r="I848" s="96" t="e">
        <f t="shared" si="24"/>
        <v>#DIV/0!</v>
      </c>
    </row>
    <row r="849" spans="2:9" ht="13.5" customHeight="1" x14ac:dyDescent="0.25">
      <c r="B849" s="470">
        <v>4221</v>
      </c>
      <c r="C849" s="471"/>
      <c r="D849" s="472"/>
      <c r="E849" s="63" t="s">
        <v>120</v>
      </c>
      <c r="F849" s="58">
        <v>0</v>
      </c>
      <c r="G849" s="58">
        <v>0</v>
      </c>
      <c r="H849" s="95">
        <v>0</v>
      </c>
      <c r="I849" s="96" t="e">
        <f t="shared" si="24"/>
        <v>#DIV/0!</v>
      </c>
    </row>
    <row r="850" spans="2:9" x14ac:dyDescent="0.25">
      <c r="B850" s="470">
        <v>4226</v>
      </c>
      <c r="C850" s="471"/>
      <c r="D850" s="472"/>
      <c r="E850" s="63" t="s">
        <v>121</v>
      </c>
      <c r="F850" s="58">
        <v>0</v>
      </c>
      <c r="G850" s="58">
        <v>0</v>
      </c>
      <c r="H850" s="95">
        <v>0</v>
      </c>
      <c r="I850" s="96" t="e">
        <f t="shared" si="24"/>
        <v>#DIV/0!</v>
      </c>
    </row>
    <row r="851" spans="2:9" x14ac:dyDescent="0.25">
      <c r="B851" s="470">
        <v>4227</v>
      </c>
      <c r="C851" s="471"/>
      <c r="D851" s="472"/>
      <c r="E851" s="60" t="s">
        <v>122</v>
      </c>
      <c r="F851" s="58">
        <v>0</v>
      </c>
      <c r="G851" s="58">
        <v>0</v>
      </c>
      <c r="H851" s="95">
        <v>0</v>
      </c>
      <c r="I851" s="96" t="e">
        <f t="shared" si="24"/>
        <v>#DIV/0!</v>
      </c>
    </row>
    <row r="852" spans="2:9" ht="26.25" x14ac:dyDescent="0.25">
      <c r="B852" s="473">
        <v>424</v>
      </c>
      <c r="C852" s="474"/>
      <c r="D852" s="475"/>
      <c r="E852" s="56" t="s">
        <v>123</v>
      </c>
      <c r="F852" s="58">
        <v>0</v>
      </c>
      <c r="G852" s="58">
        <v>0</v>
      </c>
      <c r="H852" s="95">
        <v>0</v>
      </c>
      <c r="I852" s="96" t="e">
        <f t="shared" si="24"/>
        <v>#DIV/0!</v>
      </c>
    </row>
    <row r="853" spans="2:9" ht="12.75" customHeight="1" x14ac:dyDescent="0.25">
      <c r="B853" s="470">
        <v>4241</v>
      </c>
      <c r="C853" s="471"/>
      <c r="D853" s="472"/>
      <c r="E853" s="60" t="s">
        <v>124</v>
      </c>
      <c r="F853" s="58">
        <v>0</v>
      </c>
      <c r="G853" s="58">
        <v>0</v>
      </c>
      <c r="H853" s="95">
        <v>0</v>
      </c>
      <c r="I853" s="96" t="e">
        <f t="shared" si="24"/>
        <v>#DIV/0!</v>
      </c>
    </row>
    <row r="854" spans="2:9" ht="26.25" x14ac:dyDescent="0.25">
      <c r="B854" s="493" t="s">
        <v>125</v>
      </c>
      <c r="C854" s="494"/>
      <c r="D854" s="495"/>
      <c r="E854" s="62" t="s">
        <v>147</v>
      </c>
      <c r="F854" s="73">
        <v>46600</v>
      </c>
      <c r="G854" s="58">
        <v>46600</v>
      </c>
      <c r="H854" s="95">
        <v>0</v>
      </c>
      <c r="I854" s="96">
        <f t="shared" si="24"/>
        <v>0</v>
      </c>
    </row>
    <row r="855" spans="2:9" x14ac:dyDescent="0.25">
      <c r="B855" s="496"/>
      <c r="C855" s="497"/>
      <c r="D855" s="498"/>
      <c r="E855" s="66" t="s">
        <v>75</v>
      </c>
      <c r="F855" s="58">
        <v>46600</v>
      </c>
      <c r="G855" s="58">
        <v>46600</v>
      </c>
      <c r="H855" s="95">
        <v>0</v>
      </c>
      <c r="I855" s="96">
        <f t="shared" si="24"/>
        <v>0</v>
      </c>
    </row>
    <row r="856" spans="2:9" x14ac:dyDescent="0.25">
      <c r="B856" s="476">
        <v>3</v>
      </c>
      <c r="C856" s="477"/>
      <c r="D856" s="478"/>
      <c r="E856" s="55" t="s">
        <v>4</v>
      </c>
      <c r="F856" s="58">
        <v>33300</v>
      </c>
      <c r="G856" s="58">
        <v>33300</v>
      </c>
      <c r="H856" s="95">
        <v>0</v>
      </c>
      <c r="I856" s="96">
        <f t="shared" si="24"/>
        <v>0</v>
      </c>
    </row>
    <row r="857" spans="2:9" x14ac:dyDescent="0.25">
      <c r="B857" s="476">
        <v>32</v>
      </c>
      <c r="C857" s="477"/>
      <c r="D857" s="478"/>
      <c r="E857" s="55" t="s">
        <v>13</v>
      </c>
      <c r="F857" s="58">
        <v>33300</v>
      </c>
      <c r="G857" s="58">
        <v>33300</v>
      </c>
      <c r="H857" s="95">
        <v>0</v>
      </c>
      <c r="I857" s="96">
        <f t="shared" si="24"/>
        <v>0</v>
      </c>
    </row>
    <row r="858" spans="2:9" x14ac:dyDescent="0.25">
      <c r="B858" s="473">
        <v>322</v>
      </c>
      <c r="C858" s="474"/>
      <c r="D858" s="475"/>
      <c r="E858" s="56" t="s">
        <v>85</v>
      </c>
      <c r="F858" s="58">
        <v>0</v>
      </c>
      <c r="G858" s="58">
        <v>0</v>
      </c>
      <c r="H858" s="95">
        <v>0</v>
      </c>
      <c r="I858" s="96" t="e">
        <f t="shared" si="24"/>
        <v>#DIV/0!</v>
      </c>
    </row>
    <row r="859" spans="2:9" x14ac:dyDescent="0.25">
      <c r="B859" s="470">
        <v>3221</v>
      </c>
      <c r="C859" s="471"/>
      <c r="D859" s="472"/>
      <c r="E859" s="59" t="s">
        <v>86</v>
      </c>
      <c r="F859" s="58">
        <v>0</v>
      </c>
      <c r="G859" s="58">
        <v>0</v>
      </c>
      <c r="H859" s="95">
        <v>0</v>
      </c>
      <c r="I859" s="96" t="e">
        <f t="shared" si="24"/>
        <v>#DIV/0!</v>
      </c>
    </row>
    <row r="860" spans="2:9" x14ac:dyDescent="0.25">
      <c r="B860" s="470">
        <v>3222</v>
      </c>
      <c r="C860" s="471"/>
      <c r="D860" s="472"/>
      <c r="E860" s="59" t="s">
        <v>87</v>
      </c>
      <c r="F860" s="58">
        <v>0</v>
      </c>
      <c r="G860" s="58">
        <v>0</v>
      </c>
      <c r="H860" s="95">
        <v>0</v>
      </c>
      <c r="I860" s="96" t="e">
        <f t="shared" si="24"/>
        <v>#DIV/0!</v>
      </c>
    </row>
    <row r="861" spans="2:9" x14ac:dyDescent="0.25">
      <c r="B861" s="470">
        <v>3223</v>
      </c>
      <c r="C861" s="471"/>
      <c r="D861" s="472"/>
      <c r="E861" s="59" t="s">
        <v>88</v>
      </c>
      <c r="F861" s="58">
        <v>0</v>
      </c>
      <c r="G861" s="58">
        <v>0</v>
      </c>
      <c r="H861" s="95">
        <v>0</v>
      </c>
      <c r="I861" s="96" t="e">
        <f t="shared" si="24"/>
        <v>#DIV/0!</v>
      </c>
    </row>
    <row r="862" spans="2:9" x14ac:dyDescent="0.25">
      <c r="B862" s="470">
        <v>3224</v>
      </c>
      <c r="C862" s="471"/>
      <c r="D862" s="472"/>
      <c r="E862" s="59" t="s">
        <v>89</v>
      </c>
      <c r="F862" s="58">
        <v>0</v>
      </c>
      <c r="G862" s="58">
        <v>0</v>
      </c>
      <c r="H862" s="95">
        <v>0</v>
      </c>
      <c r="I862" s="96" t="e">
        <f t="shared" si="24"/>
        <v>#DIV/0!</v>
      </c>
    </row>
    <row r="863" spans="2:9" x14ac:dyDescent="0.25">
      <c r="B863" s="470">
        <v>3225</v>
      </c>
      <c r="C863" s="471"/>
      <c r="D863" s="472"/>
      <c r="E863" s="59" t="s">
        <v>90</v>
      </c>
      <c r="F863" s="58">
        <v>0</v>
      </c>
      <c r="G863" s="58">
        <v>0</v>
      </c>
      <c r="H863" s="95">
        <v>0</v>
      </c>
      <c r="I863" s="96" t="e">
        <f t="shared" si="24"/>
        <v>#DIV/0!</v>
      </c>
    </row>
    <row r="864" spans="2:9" x14ac:dyDescent="0.25">
      <c r="B864" s="470">
        <v>3227</v>
      </c>
      <c r="C864" s="471"/>
      <c r="D864" s="472"/>
      <c r="E864" s="59" t="s">
        <v>91</v>
      </c>
      <c r="F864" s="58">
        <v>0</v>
      </c>
      <c r="G864" s="58">
        <v>0</v>
      </c>
      <c r="H864" s="95">
        <v>0</v>
      </c>
      <c r="I864" s="96" t="e">
        <f t="shared" si="24"/>
        <v>#DIV/0!</v>
      </c>
    </row>
    <row r="865" spans="2:9" x14ac:dyDescent="0.25">
      <c r="B865" s="473">
        <v>323</v>
      </c>
      <c r="C865" s="474"/>
      <c r="D865" s="475"/>
      <c r="E865" s="56" t="s">
        <v>92</v>
      </c>
      <c r="F865" s="58">
        <v>33300</v>
      </c>
      <c r="G865" s="58">
        <v>33300</v>
      </c>
      <c r="H865" s="95">
        <v>0</v>
      </c>
      <c r="I865" s="96">
        <f t="shared" si="24"/>
        <v>0</v>
      </c>
    </row>
    <row r="866" spans="2:9" x14ac:dyDescent="0.25">
      <c r="B866" s="470">
        <v>3231</v>
      </c>
      <c r="C866" s="471"/>
      <c r="D866" s="472"/>
      <c r="E866" s="59" t="s">
        <v>93</v>
      </c>
      <c r="F866" s="58">
        <v>0</v>
      </c>
      <c r="G866" s="58">
        <v>0</v>
      </c>
      <c r="H866" s="95">
        <v>0</v>
      </c>
      <c r="I866" s="96" t="e">
        <f t="shared" si="24"/>
        <v>#DIV/0!</v>
      </c>
    </row>
    <row r="867" spans="2:9" x14ac:dyDescent="0.25">
      <c r="B867" s="470">
        <v>3232</v>
      </c>
      <c r="C867" s="471"/>
      <c r="D867" s="472"/>
      <c r="E867" s="59" t="s">
        <v>94</v>
      </c>
      <c r="F867" s="58">
        <v>33300</v>
      </c>
      <c r="G867" s="58">
        <v>33300</v>
      </c>
      <c r="H867" s="95">
        <v>0</v>
      </c>
      <c r="I867" s="96">
        <f t="shared" si="24"/>
        <v>0</v>
      </c>
    </row>
    <row r="868" spans="2:9" x14ac:dyDescent="0.25">
      <c r="B868" s="470">
        <v>3233</v>
      </c>
      <c r="C868" s="471"/>
      <c r="D868" s="472"/>
      <c r="E868" s="59" t="s">
        <v>95</v>
      </c>
      <c r="F868" s="58">
        <v>0</v>
      </c>
      <c r="G868" s="58">
        <v>0</v>
      </c>
      <c r="H868" s="95">
        <v>0</v>
      </c>
      <c r="I868" s="96" t="e">
        <f t="shared" ref="I868:I926" si="25">H868/G868*100</f>
        <v>#DIV/0!</v>
      </c>
    </row>
    <row r="869" spans="2:9" x14ac:dyDescent="0.25">
      <c r="B869" s="470">
        <v>3234</v>
      </c>
      <c r="C869" s="471"/>
      <c r="D869" s="472"/>
      <c r="E869" s="60" t="s">
        <v>96</v>
      </c>
      <c r="F869" s="58">
        <v>0</v>
      </c>
      <c r="G869" s="58">
        <v>0</v>
      </c>
      <c r="H869" s="95">
        <v>0</v>
      </c>
      <c r="I869" s="96" t="e">
        <f t="shared" si="25"/>
        <v>#DIV/0!</v>
      </c>
    </row>
    <row r="870" spans="2:9" x14ac:dyDescent="0.25">
      <c r="B870" s="470">
        <v>3235</v>
      </c>
      <c r="C870" s="471"/>
      <c r="D870" s="472"/>
      <c r="E870" s="60" t="s">
        <v>97</v>
      </c>
      <c r="F870" s="58">
        <v>0</v>
      </c>
      <c r="G870" s="58">
        <v>0</v>
      </c>
      <c r="H870" s="95">
        <v>0</v>
      </c>
      <c r="I870" s="96" t="e">
        <f t="shared" si="25"/>
        <v>#DIV/0!</v>
      </c>
    </row>
    <row r="871" spans="2:9" x14ac:dyDescent="0.25">
      <c r="B871" s="470">
        <v>3236</v>
      </c>
      <c r="C871" s="471"/>
      <c r="D871" s="472"/>
      <c r="E871" s="60" t="s">
        <v>98</v>
      </c>
      <c r="F871" s="58">
        <v>0</v>
      </c>
      <c r="G871" s="58">
        <v>0</v>
      </c>
      <c r="H871" s="95">
        <v>0</v>
      </c>
      <c r="I871" s="96" t="e">
        <f t="shared" si="25"/>
        <v>#DIV/0!</v>
      </c>
    </row>
    <row r="872" spans="2:9" x14ac:dyDescent="0.25">
      <c r="B872" s="470">
        <v>3237</v>
      </c>
      <c r="C872" s="471"/>
      <c r="D872" s="472"/>
      <c r="E872" s="60" t="s">
        <v>99</v>
      </c>
      <c r="F872" s="58">
        <v>0</v>
      </c>
      <c r="G872" s="58">
        <v>0</v>
      </c>
      <c r="H872" s="95">
        <v>0</v>
      </c>
      <c r="I872" s="96" t="e">
        <f t="shared" si="25"/>
        <v>#DIV/0!</v>
      </c>
    </row>
    <row r="873" spans="2:9" x14ac:dyDescent="0.25">
      <c r="B873" s="470">
        <v>3238</v>
      </c>
      <c r="C873" s="471"/>
      <c r="D873" s="472"/>
      <c r="E873" s="60" t="s">
        <v>100</v>
      </c>
      <c r="F873" s="58">
        <v>0</v>
      </c>
      <c r="G873" s="58">
        <v>0</v>
      </c>
      <c r="H873" s="95">
        <v>0</v>
      </c>
      <c r="I873" s="96" t="e">
        <f t="shared" si="25"/>
        <v>#DIV/0!</v>
      </c>
    </row>
    <row r="874" spans="2:9" x14ac:dyDescent="0.25">
      <c r="B874" s="470">
        <v>3239</v>
      </c>
      <c r="C874" s="471"/>
      <c r="D874" s="472"/>
      <c r="E874" s="60" t="s">
        <v>101</v>
      </c>
      <c r="F874" s="58">
        <v>0</v>
      </c>
      <c r="G874" s="58">
        <v>0</v>
      </c>
      <c r="H874" s="95">
        <v>0</v>
      </c>
      <c r="I874" s="96" t="e">
        <f t="shared" si="25"/>
        <v>#DIV/0!</v>
      </c>
    </row>
    <row r="875" spans="2:9" ht="26.25" x14ac:dyDescent="0.25">
      <c r="B875" s="476">
        <v>4</v>
      </c>
      <c r="C875" s="477"/>
      <c r="D875" s="478"/>
      <c r="E875" s="55" t="s">
        <v>6</v>
      </c>
      <c r="F875" s="58">
        <v>13300</v>
      </c>
      <c r="G875" s="73">
        <v>13300</v>
      </c>
      <c r="H875" s="95">
        <v>0</v>
      </c>
      <c r="I875" s="96">
        <f t="shared" si="25"/>
        <v>0</v>
      </c>
    </row>
    <row r="876" spans="2:9" ht="26.25" x14ac:dyDescent="0.25">
      <c r="B876" s="476">
        <v>42</v>
      </c>
      <c r="C876" s="477"/>
      <c r="D876" s="478"/>
      <c r="E876" s="55" t="s">
        <v>116</v>
      </c>
      <c r="F876" s="58">
        <v>13300</v>
      </c>
      <c r="G876" s="58">
        <v>13300</v>
      </c>
      <c r="H876" s="95">
        <v>0</v>
      </c>
      <c r="I876" s="96">
        <f t="shared" si="25"/>
        <v>0</v>
      </c>
    </row>
    <row r="877" spans="2:9" x14ac:dyDescent="0.25">
      <c r="B877" s="473">
        <v>421</v>
      </c>
      <c r="C877" s="474"/>
      <c r="D877" s="475"/>
      <c r="E877" s="56" t="s">
        <v>117</v>
      </c>
      <c r="F877" s="58">
        <v>0</v>
      </c>
      <c r="G877" s="58">
        <v>0</v>
      </c>
      <c r="H877" s="95">
        <v>0</v>
      </c>
      <c r="I877" s="96" t="e">
        <f t="shared" si="25"/>
        <v>#DIV/0!</v>
      </c>
    </row>
    <row r="878" spans="2:9" x14ac:dyDescent="0.25">
      <c r="B878" s="470">
        <v>4212</v>
      </c>
      <c r="C878" s="471"/>
      <c r="D878" s="472"/>
      <c r="E878" s="63" t="s">
        <v>118</v>
      </c>
      <c r="F878" s="58">
        <v>0</v>
      </c>
      <c r="G878" s="58">
        <v>0</v>
      </c>
      <c r="H878" s="95">
        <v>0</v>
      </c>
      <c r="I878" s="96" t="e">
        <f t="shared" si="25"/>
        <v>#DIV/0!</v>
      </c>
    </row>
    <row r="879" spans="2:9" x14ac:dyDescent="0.25">
      <c r="B879" s="473">
        <v>422</v>
      </c>
      <c r="C879" s="474"/>
      <c r="D879" s="475"/>
      <c r="E879" s="56" t="s">
        <v>119</v>
      </c>
      <c r="F879" s="58">
        <v>13300</v>
      </c>
      <c r="G879" s="58">
        <v>13300</v>
      </c>
      <c r="H879" s="95">
        <v>0</v>
      </c>
      <c r="I879" s="96">
        <f t="shared" si="25"/>
        <v>0</v>
      </c>
    </row>
    <row r="880" spans="2:9" x14ac:dyDescent="0.25">
      <c r="B880" s="470">
        <v>4221</v>
      </c>
      <c r="C880" s="471"/>
      <c r="D880" s="472"/>
      <c r="E880" s="63" t="s">
        <v>120</v>
      </c>
      <c r="F880" s="58">
        <v>0</v>
      </c>
      <c r="G880" s="58">
        <v>0</v>
      </c>
      <c r="H880" s="95">
        <v>0</v>
      </c>
      <c r="I880" s="96" t="e">
        <f t="shared" si="25"/>
        <v>#DIV/0!</v>
      </c>
    </row>
    <row r="881" spans="2:9" x14ac:dyDescent="0.25">
      <c r="B881" s="470">
        <v>4226</v>
      </c>
      <c r="C881" s="471"/>
      <c r="D881" s="472"/>
      <c r="E881" s="63" t="s">
        <v>121</v>
      </c>
      <c r="F881" s="58">
        <v>0</v>
      </c>
      <c r="G881" s="58">
        <v>0</v>
      </c>
      <c r="H881" s="95">
        <v>0</v>
      </c>
      <c r="I881" s="96" t="e">
        <f t="shared" si="25"/>
        <v>#DIV/0!</v>
      </c>
    </row>
    <row r="882" spans="2:9" x14ac:dyDescent="0.25">
      <c r="B882" s="470">
        <v>4227</v>
      </c>
      <c r="C882" s="471"/>
      <c r="D882" s="472"/>
      <c r="E882" s="60" t="s">
        <v>122</v>
      </c>
      <c r="F882" s="58">
        <v>13300</v>
      </c>
      <c r="G882" s="58">
        <v>13300</v>
      </c>
      <c r="H882" s="95">
        <v>0</v>
      </c>
      <c r="I882" s="96">
        <f t="shared" si="25"/>
        <v>0</v>
      </c>
    </row>
    <row r="883" spans="2:9" ht="26.25" x14ac:dyDescent="0.25">
      <c r="B883" s="473">
        <v>424</v>
      </c>
      <c r="C883" s="474"/>
      <c r="D883" s="475"/>
      <c r="E883" s="56" t="s">
        <v>123</v>
      </c>
      <c r="F883" s="58">
        <v>0</v>
      </c>
      <c r="G883" s="58">
        <v>0</v>
      </c>
      <c r="H883" s="95">
        <v>0</v>
      </c>
      <c r="I883" s="96" t="e">
        <f t="shared" si="25"/>
        <v>#DIV/0!</v>
      </c>
    </row>
    <row r="884" spans="2:9" x14ac:dyDescent="0.25">
      <c r="B884" s="470">
        <v>4241</v>
      </c>
      <c r="C884" s="471"/>
      <c r="D884" s="472"/>
      <c r="E884" s="60" t="s">
        <v>124</v>
      </c>
      <c r="F884" s="58">
        <v>0</v>
      </c>
      <c r="G884" s="58">
        <v>0</v>
      </c>
      <c r="H884" s="95">
        <v>0</v>
      </c>
      <c r="I884" s="96" t="e">
        <f t="shared" si="25"/>
        <v>#DIV/0!</v>
      </c>
    </row>
    <row r="885" spans="2:9" ht="23.25" x14ac:dyDescent="0.25">
      <c r="B885" s="470">
        <v>45</v>
      </c>
      <c r="C885" s="471"/>
      <c r="D885" s="472"/>
      <c r="E885" s="60" t="s">
        <v>150</v>
      </c>
      <c r="F885" s="58">
        <v>0</v>
      </c>
      <c r="G885" s="58">
        <v>0</v>
      </c>
      <c r="H885" s="95">
        <v>0</v>
      </c>
      <c r="I885" s="96" t="e">
        <f t="shared" si="25"/>
        <v>#DIV/0!</v>
      </c>
    </row>
    <row r="886" spans="2:9" x14ac:dyDescent="0.25">
      <c r="B886" s="470">
        <v>451</v>
      </c>
      <c r="C886" s="471"/>
      <c r="D886" s="472"/>
      <c r="E886" s="60" t="s">
        <v>151</v>
      </c>
      <c r="F886" s="58">
        <v>0</v>
      </c>
      <c r="G886" s="58">
        <v>0</v>
      </c>
      <c r="H886" s="95">
        <v>0</v>
      </c>
      <c r="I886" s="96" t="e">
        <f t="shared" si="25"/>
        <v>#DIV/0!</v>
      </c>
    </row>
    <row r="887" spans="2:9" x14ac:dyDescent="0.25">
      <c r="B887" s="470">
        <v>4511</v>
      </c>
      <c r="C887" s="471"/>
      <c r="D887" s="472"/>
      <c r="E887" s="60" t="s">
        <v>151</v>
      </c>
      <c r="F887" s="58">
        <v>0</v>
      </c>
      <c r="G887" s="58">
        <v>0</v>
      </c>
      <c r="H887" s="95">
        <v>0</v>
      </c>
      <c r="I887" s="96" t="e">
        <f t="shared" si="25"/>
        <v>#DIV/0!</v>
      </c>
    </row>
    <row r="888" spans="2:9" x14ac:dyDescent="0.25">
      <c r="B888" s="470">
        <v>454</v>
      </c>
      <c r="C888" s="471"/>
      <c r="D888" s="472"/>
      <c r="E888" s="60" t="s">
        <v>152</v>
      </c>
      <c r="F888" s="58">
        <v>0</v>
      </c>
      <c r="G888" s="58">
        <v>0</v>
      </c>
      <c r="H888" s="95">
        <v>0</v>
      </c>
      <c r="I888" s="96" t="e">
        <f t="shared" si="25"/>
        <v>#DIV/0!</v>
      </c>
    </row>
    <row r="889" spans="2:9" x14ac:dyDescent="0.25">
      <c r="B889" s="470">
        <v>4541</v>
      </c>
      <c r="C889" s="471"/>
      <c r="D889" s="472"/>
      <c r="E889" s="60" t="s">
        <v>152</v>
      </c>
      <c r="F889" s="58">
        <v>0</v>
      </c>
      <c r="G889" s="58">
        <v>0</v>
      </c>
      <c r="H889" s="95">
        <v>0</v>
      </c>
      <c r="I889" s="96" t="e">
        <f t="shared" si="25"/>
        <v>#DIV/0!</v>
      </c>
    </row>
    <row r="890" spans="2:9" x14ac:dyDescent="0.25">
      <c r="B890" s="473"/>
      <c r="C890" s="474"/>
      <c r="D890" s="475"/>
      <c r="E890" s="56"/>
      <c r="F890" s="58">
        <v>0</v>
      </c>
      <c r="G890" s="58">
        <v>0</v>
      </c>
      <c r="H890" s="95">
        <v>0</v>
      </c>
      <c r="I890" s="96" t="e">
        <f t="shared" si="25"/>
        <v>#DIV/0!</v>
      </c>
    </row>
    <row r="891" spans="2:9" x14ac:dyDescent="0.25">
      <c r="B891" s="491" t="s">
        <v>148</v>
      </c>
      <c r="C891" s="491"/>
      <c r="D891" s="491"/>
      <c r="E891" s="62" t="s">
        <v>149</v>
      </c>
      <c r="F891" s="52">
        <v>0</v>
      </c>
      <c r="G891" s="58">
        <v>0</v>
      </c>
      <c r="H891" s="95">
        <v>0</v>
      </c>
      <c r="I891" s="96" t="e">
        <f t="shared" si="25"/>
        <v>#DIV/0!</v>
      </c>
    </row>
    <row r="892" spans="2:9" x14ac:dyDescent="0.25">
      <c r="B892" s="492"/>
      <c r="C892" s="492"/>
      <c r="D892" s="492"/>
      <c r="E892" s="54" t="s">
        <v>138</v>
      </c>
      <c r="F892" s="52">
        <v>0</v>
      </c>
      <c r="G892" s="58">
        <v>0</v>
      </c>
      <c r="H892" s="95">
        <v>0</v>
      </c>
      <c r="I892" s="96" t="e">
        <f t="shared" si="25"/>
        <v>#DIV/0!</v>
      </c>
    </row>
    <row r="893" spans="2:9" x14ac:dyDescent="0.25">
      <c r="B893" s="490">
        <v>3</v>
      </c>
      <c r="C893" s="490"/>
      <c r="D893" s="490"/>
      <c r="E893" s="55" t="s">
        <v>4</v>
      </c>
      <c r="F893" s="52">
        <v>0</v>
      </c>
      <c r="G893" s="58">
        <v>0</v>
      </c>
      <c r="H893" s="95">
        <v>0</v>
      </c>
      <c r="I893" s="96" t="e">
        <f t="shared" si="25"/>
        <v>#DIV/0!</v>
      </c>
    </row>
    <row r="894" spans="2:9" x14ac:dyDescent="0.25">
      <c r="B894" s="490">
        <v>32</v>
      </c>
      <c r="C894" s="490"/>
      <c r="D894" s="490"/>
      <c r="E894" s="55" t="s">
        <v>13</v>
      </c>
      <c r="F894" s="52">
        <v>0</v>
      </c>
      <c r="G894" s="58">
        <v>0</v>
      </c>
      <c r="H894" s="95">
        <v>0</v>
      </c>
      <c r="I894" s="96" t="e">
        <f t="shared" si="25"/>
        <v>#DIV/0!</v>
      </c>
    </row>
    <row r="895" spans="2:9" x14ac:dyDescent="0.25">
      <c r="B895" s="489">
        <v>322</v>
      </c>
      <c r="C895" s="489"/>
      <c r="D895" s="489"/>
      <c r="E895" s="56" t="s">
        <v>85</v>
      </c>
      <c r="F895" s="52">
        <v>0</v>
      </c>
      <c r="G895" s="58">
        <v>0</v>
      </c>
      <c r="H895" s="95">
        <v>0</v>
      </c>
      <c r="I895" s="96" t="e">
        <f t="shared" si="25"/>
        <v>#DIV/0!</v>
      </c>
    </row>
    <row r="896" spans="2:9" x14ac:dyDescent="0.25">
      <c r="B896" s="488">
        <v>3221</v>
      </c>
      <c r="C896" s="488"/>
      <c r="D896" s="488"/>
      <c r="E896" s="59" t="s">
        <v>86</v>
      </c>
      <c r="F896" s="52">
        <v>0</v>
      </c>
      <c r="G896" s="58">
        <v>0</v>
      </c>
      <c r="H896" s="95">
        <v>0</v>
      </c>
      <c r="I896" s="96" t="e">
        <f t="shared" si="25"/>
        <v>#DIV/0!</v>
      </c>
    </row>
    <row r="897" spans="2:9" x14ac:dyDescent="0.25">
      <c r="B897" s="488">
        <v>3222</v>
      </c>
      <c r="C897" s="488"/>
      <c r="D897" s="488"/>
      <c r="E897" s="59" t="s">
        <v>87</v>
      </c>
      <c r="F897" s="52">
        <v>0</v>
      </c>
      <c r="G897" s="58">
        <v>0</v>
      </c>
      <c r="H897" s="95">
        <v>0</v>
      </c>
      <c r="I897" s="96" t="e">
        <f t="shared" si="25"/>
        <v>#DIV/0!</v>
      </c>
    </row>
    <row r="898" spans="2:9" x14ac:dyDescent="0.25">
      <c r="B898" s="488">
        <v>3223</v>
      </c>
      <c r="C898" s="488"/>
      <c r="D898" s="488"/>
      <c r="E898" s="59" t="s">
        <v>88</v>
      </c>
      <c r="F898" s="52">
        <v>0</v>
      </c>
      <c r="G898" s="58">
        <v>0</v>
      </c>
      <c r="H898" s="95">
        <v>0</v>
      </c>
      <c r="I898" s="96" t="e">
        <f t="shared" si="25"/>
        <v>#DIV/0!</v>
      </c>
    </row>
    <row r="899" spans="2:9" x14ac:dyDescent="0.25">
      <c r="B899" s="488">
        <v>3224</v>
      </c>
      <c r="C899" s="488"/>
      <c r="D899" s="488"/>
      <c r="E899" s="59" t="s">
        <v>89</v>
      </c>
      <c r="F899" s="52">
        <v>0</v>
      </c>
      <c r="G899" s="58">
        <v>0</v>
      </c>
      <c r="H899" s="95">
        <v>0</v>
      </c>
      <c r="I899" s="96" t="e">
        <f t="shared" si="25"/>
        <v>#DIV/0!</v>
      </c>
    </row>
    <row r="900" spans="2:9" x14ac:dyDescent="0.25">
      <c r="B900" s="488">
        <v>3225</v>
      </c>
      <c r="C900" s="488"/>
      <c r="D900" s="488"/>
      <c r="E900" s="59" t="s">
        <v>90</v>
      </c>
      <c r="F900" s="52">
        <v>0</v>
      </c>
      <c r="G900" s="58">
        <v>0</v>
      </c>
      <c r="H900" s="95">
        <v>0</v>
      </c>
      <c r="I900" s="96" t="e">
        <f t="shared" si="25"/>
        <v>#DIV/0!</v>
      </c>
    </row>
    <row r="901" spans="2:9" x14ac:dyDescent="0.25">
      <c r="B901" s="488">
        <v>3227</v>
      </c>
      <c r="C901" s="488"/>
      <c r="D901" s="488"/>
      <c r="E901" s="59" t="s">
        <v>91</v>
      </c>
      <c r="F901" s="52">
        <v>0</v>
      </c>
      <c r="G901" s="58">
        <v>0</v>
      </c>
      <c r="H901" s="95">
        <v>0</v>
      </c>
      <c r="I901" s="96" t="e">
        <f t="shared" si="25"/>
        <v>#DIV/0!</v>
      </c>
    </row>
    <row r="902" spans="2:9" x14ac:dyDescent="0.25">
      <c r="B902" s="489">
        <v>323</v>
      </c>
      <c r="C902" s="489"/>
      <c r="D902" s="489"/>
      <c r="E902" s="56" t="s">
        <v>92</v>
      </c>
      <c r="F902" s="52">
        <v>0</v>
      </c>
      <c r="G902" s="58">
        <v>0</v>
      </c>
      <c r="H902" s="95">
        <v>0</v>
      </c>
      <c r="I902" s="96" t="e">
        <f t="shared" si="25"/>
        <v>#DIV/0!</v>
      </c>
    </row>
    <row r="903" spans="2:9" x14ac:dyDescent="0.25">
      <c r="B903" s="488">
        <v>3231</v>
      </c>
      <c r="C903" s="488"/>
      <c r="D903" s="488"/>
      <c r="E903" s="59" t="s">
        <v>93</v>
      </c>
      <c r="F903" s="52">
        <v>0</v>
      </c>
      <c r="G903" s="58">
        <v>0</v>
      </c>
      <c r="H903" s="95">
        <v>0</v>
      </c>
      <c r="I903" s="96" t="e">
        <f t="shared" si="25"/>
        <v>#DIV/0!</v>
      </c>
    </row>
    <row r="904" spans="2:9" x14ac:dyDescent="0.25">
      <c r="B904" s="488">
        <v>3232</v>
      </c>
      <c r="C904" s="488"/>
      <c r="D904" s="488"/>
      <c r="E904" s="59" t="s">
        <v>94</v>
      </c>
      <c r="F904" s="52">
        <v>0</v>
      </c>
      <c r="G904" s="58">
        <v>0</v>
      </c>
      <c r="H904" s="95">
        <v>0</v>
      </c>
      <c r="I904" s="96" t="e">
        <f t="shared" si="25"/>
        <v>#DIV/0!</v>
      </c>
    </row>
    <row r="905" spans="2:9" x14ac:dyDescent="0.25">
      <c r="B905" s="488">
        <v>3233</v>
      </c>
      <c r="C905" s="488"/>
      <c r="D905" s="488"/>
      <c r="E905" s="59" t="s">
        <v>95</v>
      </c>
      <c r="F905" s="52">
        <v>0</v>
      </c>
      <c r="G905" s="58">
        <v>0</v>
      </c>
      <c r="H905" s="95">
        <v>0</v>
      </c>
      <c r="I905" s="96" t="e">
        <f t="shared" si="25"/>
        <v>#DIV/0!</v>
      </c>
    </row>
    <row r="906" spans="2:9" x14ac:dyDescent="0.25">
      <c r="B906" s="488">
        <v>3234</v>
      </c>
      <c r="C906" s="488"/>
      <c r="D906" s="488"/>
      <c r="E906" s="60" t="s">
        <v>96</v>
      </c>
      <c r="F906" s="52">
        <v>0</v>
      </c>
      <c r="G906" s="58">
        <v>0</v>
      </c>
      <c r="H906" s="95">
        <v>0</v>
      </c>
      <c r="I906" s="96" t="e">
        <f t="shared" si="25"/>
        <v>#DIV/0!</v>
      </c>
    </row>
    <row r="907" spans="2:9" x14ac:dyDescent="0.25">
      <c r="B907" s="488">
        <v>3235</v>
      </c>
      <c r="C907" s="488"/>
      <c r="D907" s="488"/>
      <c r="E907" s="60" t="s">
        <v>97</v>
      </c>
      <c r="F907" s="52">
        <v>0</v>
      </c>
      <c r="G907" s="58">
        <v>0</v>
      </c>
      <c r="H907" s="95">
        <v>0</v>
      </c>
      <c r="I907" s="96" t="e">
        <f t="shared" si="25"/>
        <v>#DIV/0!</v>
      </c>
    </row>
    <row r="908" spans="2:9" x14ac:dyDescent="0.25">
      <c r="B908" s="488">
        <v>3236</v>
      </c>
      <c r="C908" s="488"/>
      <c r="D908" s="488"/>
      <c r="E908" s="60" t="s">
        <v>98</v>
      </c>
      <c r="F908" s="52">
        <v>0</v>
      </c>
      <c r="G908" s="58">
        <v>0</v>
      </c>
      <c r="H908" s="95">
        <v>0</v>
      </c>
      <c r="I908" s="96" t="e">
        <f t="shared" si="25"/>
        <v>#DIV/0!</v>
      </c>
    </row>
    <row r="909" spans="2:9" x14ac:dyDescent="0.25">
      <c r="B909" s="488">
        <v>3237</v>
      </c>
      <c r="C909" s="488"/>
      <c r="D909" s="488"/>
      <c r="E909" s="60" t="s">
        <v>99</v>
      </c>
      <c r="F909" s="52">
        <v>0</v>
      </c>
      <c r="G909" s="58">
        <v>0</v>
      </c>
      <c r="H909" s="95">
        <v>0</v>
      </c>
      <c r="I909" s="96" t="e">
        <f t="shared" si="25"/>
        <v>#DIV/0!</v>
      </c>
    </row>
    <row r="910" spans="2:9" x14ac:dyDescent="0.25">
      <c r="B910" s="488">
        <v>3238</v>
      </c>
      <c r="C910" s="488"/>
      <c r="D910" s="488"/>
      <c r="E910" s="60" t="s">
        <v>100</v>
      </c>
      <c r="F910" s="52">
        <v>0</v>
      </c>
      <c r="G910" s="58">
        <v>0</v>
      </c>
      <c r="H910" s="95">
        <v>0</v>
      </c>
      <c r="I910" s="96" t="e">
        <f t="shared" si="25"/>
        <v>#DIV/0!</v>
      </c>
    </row>
    <row r="911" spans="2:9" x14ac:dyDescent="0.25">
      <c r="B911" s="488">
        <v>3239</v>
      </c>
      <c r="C911" s="488"/>
      <c r="D911" s="488"/>
      <c r="E911" s="60" t="s">
        <v>101</v>
      </c>
      <c r="F911" s="52">
        <v>0</v>
      </c>
      <c r="G911" s="58">
        <v>0</v>
      </c>
      <c r="H911" s="95">
        <v>0</v>
      </c>
      <c r="I911" s="96" t="e">
        <f t="shared" si="25"/>
        <v>#DIV/0!</v>
      </c>
    </row>
    <row r="912" spans="2:9" ht="26.25" x14ac:dyDescent="0.25">
      <c r="B912" s="476">
        <v>4</v>
      </c>
      <c r="C912" s="477"/>
      <c r="D912" s="478"/>
      <c r="E912" s="55" t="s">
        <v>6</v>
      </c>
      <c r="F912" s="52">
        <v>0</v>
      </c>
      <c r="G912" s="58">
        <v>0</v>
      </c>
      <c r="H912" s="95">
        <v>0</v>
      </c>
      <c r="I912" s="96" t="e">
        <f t="shared" si="25"/>
        <v>#DIV/0!</v>
      </c>
    </row>
    <row r="913" spans="2:9" ht="26.25" x14ac:dyDescent="0.25">
      <c r="B913" s="476">
        <v>42</v>
      </c>
      <c r="C913" s="477"/>
      <c r="D913" s="478"/>
      <c r="E913" s="55" t="s">
        <v>116</v>
      </c>
      <c r="F913" s="52">
        <v>0</v>
      </c>
      <c r="G913" s="58">
        <v>0</v>
      </c>
      <c r="H913" s="95">
        <v>0</v>
      </c>
      <c r="I913" s="96" t="e">
        <f t="shared" si="25"/>
        <v>#DIV/0!</v>
      </c>
    </row>
    <row r="914" spans="2:9" x14ac:dyDescent="0.25">
      <c r="B914" s="473">
        <v>421</v>
      </c>
      <c r="C914" s="474"/>
      <c r="D914" s="475"/>
      <c r="E914" s="56" t="s">
        <v>117</v>
      </c>
      <c r="F914" s="52">
        <v>0</v>
      </c>
      <c r="G914" s="58">
        <v>0</v>
      </c>
      <c r="H914" s="95">
        <v>0</v>
      </c>
      <c r="I914" s="96" t="e">
        <f t="shared" si="25"/>
        <v>#DIV/0!</v>
      </c>
    </row>
    <row r="915" spans="2:9" x14ac:dyDescent="0.25">
      <c r="B915" s="470">
        <v>4212</v>
      </c>
      <c r="C915" s="471"/>
      <c r="D915" s="472"/>
      <c r="E915" s="63" t="s">
        <v>118</v>
      </c>
      <c r="F915" s="52">
        <v>0</v>
      </c>
      <c r="G915" s="58">
        <v>0</v>
      </c>
      <c r="H915" s="95">
        <v>0</v>
      </c>
      <c r="I915" s="96" t="e">
        <f t="shared" si="25"/>
        <v>#DIV/0!</v>
      </c>
    </row>
    <row r="916" spans="2:9" x14ac:dyDescent="0.25">
      <c r="B916" s="473">
        <v>422</v>
      </c>
      <c r="C916" s="474"/>
      <c r="D916" s="475"/>
      <c r="E916" s="56" t="s">
        <v>119</v>
      </c>
      <c r="F916" s="52">
        <v>0</v>
      </c>
      <c r="G916" s="58">
        <v>0</v>
      </c>
      <c r="H916" s="95">
        <v>0</v>
      </c>
      <c r="I916" s="96" t="e">
        <f t="shared" si="25"/>
        <v>#DIV/0!</v>
      </c>
    </row>
    <row r="917" spans="2:9" x14ac:dyDescent="0.25">
      <c r="B917" s="470">
        <v>4221</v>
      </c>
      <c r="C917" s="471"/>
      <c r="D917" s="472"/>
      <c r="E917" s="63" t="s">
        <v>120</v>
      </c>
      <c r="F917" s="52">
        <v>0</v>
      </c>
      <c r="G917" s="58">
        <v>0</v>
      </c>
      <c r="H917" s="95">
        <v>0</v>
      </c>
      <c r="I917" s="96" t="e">
        <f t="shared" si="25"/>
        <v>#DIV/0!</v>
      </c>
    </row>
    <row r="918" spans="2:9" x14ac:dyDescent="0.25">
      <c r="B918" s="470">
        <v>4226</v>
      </c>
      <c r="C918" s="471"/>
      <c r="D918" s="472"/>
      <c r="E918" s="63" t="s">
        <v>121</v>
      </c>
      <c r="F918" s="52">
        <v>0</v>
      </c>
      <c r="G918" s="58">
        <v>0</v>
      </c>
      <c r="H918" s="95">
        <v>0</v>
      </c>
      <c r="I918" s="96" t="e">
        <f t="shared" si="25"/>
        <v>#DIV/0!</v>
      </c>
    </row>
    <row r="919" spans="2:9" x14ac:dyDescent="0.25">
      <c r="B919" s="470">
        <v>4227</v>
      </c>
      <c r="C919" s="471"/>
      <c r="D919" s="472"/>
      <c r="E919" s="60" t="s">
        <v>122</v>
      </c>
      <c r="F919" s="52">
        <v>0</v>
      </c>
      <c r="G919" s="58">
        <v>0</v>
      </c>
      <c r="H919" s="95">
        <v>0</v>
      </c>
      <c r="I919" s="96" t="e">
        <f t="shared" si="25"/>
        <v>#DIV/0!</v>
      </c>
    </row>
    <row r="920" spans="2:9" ht="26.25" x14ac:dyDescent="0.25">
      <c r="B920" s="473">
        <v>424</v>
      </c>
      <c r="C920" s="474"/>
      <c r="D920" s="475"/>
      <c r="E920" s="56" t="s">
        <v>123</v>
      </c>
      <c r="F920" s="52">
        <v>0</v>
      </c>
      <c r="G920" s="58">
        <v>0</v>
      </c>
      <c r="H920" s="95">
        <v>0</v>
      </c>
      <c r="I920" s="96" t="e">
        <f t="shared" si="25"/>
        <v>#DIV/0!</v>
      </c>
    </row>
    <row r="921" spans="2:9" x14ac:dyDescent="0.25">
      <c r="B921" s="470">
        <v>4241</v>
      </c>
      <c r="C921" s="471"/>
      <c r="D921" s="472"/>
      <c r="E921" s="60" t="s">
        <v>124</v>
      </c>
      <c r="F921" s="52">
        <v>0</v>
      </c>
      <c r="G921" s="58">
        <v>0</v>
      </c>
      <c r="H921" s="95">
        <v>0</v>
      </c>
      <c r="I921" s="96" t="e">
        <f t="shared" si="25"/>
        <v>#DIV/0!</v>
      </c>
    </row>
    <row r="922" spans="2:9" ht="23.25" x14ac:dyDescent="0.25">
      <c r="B922" s="470">
        <v>45</v>
      </c>
      <c r="C922" s="471"/>
      <c r="D922" s="472"/>
      <c r="E922" s="60" t="s">
        <v>150</v>
      </c>
      <c r="F922" s="52">
        <v>0</v>
      </c>
      <c r="G922" s="58">
        <v>0</v>
      </c>
      <c r="H922" s="95">
        <v>0</v>
      </c>
      <c r="I922" s="96" t="e">
        <f t="shared" si="25"/>
        <v>#DIV/0!</v>
      </c>
    </row>
    <row r="923" spans="2:9" x14ac:dyDescent="0.25">
      <c r="B923" s="470">
        <v>451</v>
      </c>
      <c r="C923" s="471"/>
      <c r="D923" s="472"/>
      <c r="E923" s="60" t="s">
        <v>151</v>
      </c>
      <c r="F923" s="52">
        <v>0</v>
      </c>
      <c r="G923" s="58">
        <v>0</v>
      </c>
      <c r="H923" s="95">
        <v>0</v>
      </c>
      <c r="I923" s="96" t="e">
        <f t="shared" si="25"/>
        <v>#DIV/0!</v>
      </c>
    </row>
    <row r="924" spans="2:9" x14ac:dyDescent="0.25">
      <c r="B924" s="470">
        <v>4511</v>
      </c>
      <c r="C924" s="471"/>
      <c r="D924" s="472"/>
      <c r="E924" s="60" t="s">
        <v>151</v>
      </c>
      <c r="F924" s="52">
        <v>0</v>
      </c>
      <c r="G924" s="58">
        <v>0</v>
      </c>
      <c r="H924" s="95">
        <v>0</v>
      </c>
      <c r="I924" s="96" t="e">
        <f t="shared" si="25"/>
        <v>#DIV/0!</v>
      </c>
    </row>
    <row r="925" spans="2:9" x14ac:dyDescent="0.25">
      <c r="B925" s="470">
        <v>454</v>
      </c>
      <c r="C925" s="471"/>
      <c r="D925" s="472"/>
      <c r="E925" s="60" t="s">
        <v>152</v>
      </c>
      <c r="F925" s="52">
        <v>0</v>
      </c>
      <c r="G925" s="58">
        <v>0</v>
      </c>
      <c r="H925" s="95">
        <v>0</v>
      </c>
      <c r="I925" s="96" t="e">
        <f t="shared" si="25"/>
        <v>#DIV/0!</v>
      </c>
    </row>
    <row r="926" spans="2:9" x14ac:dyDescent="0.25">
      <c r="B926" s="470">
        <v>4541</v>
      </c>
      <c r="C926" s="471"/>
      <c r="D926" s="472"/>
      <c r="E926" s="60" t="s">
        <v>152</v>
      </c>
      <c r="F926" s="52">
        <v>0</v>
      </c>
      <c r="G926" s="58">
        <v>0</v>
      </c>
      <c r="H926" s="95">
        <v>0</v>
      </c>
      <c r="I926" s="96" t="e">
        <f t="shared" si="25"/>
        <v>#DIV/0!</v>
      </c>
    </row>
    <row r="927" spans="2:9" x14ac:dyDescent="0.25">
      <c r="B927" s="491" t="s">
        <v>604</v>
      </c>
      <c r="C927" s="491"/>
      <c r="D927" s="491"/>
      <c r="E927" s="62" t="s">
        <v>605</v>
      </c>
      <c r="F927" s="52">
        <v>0</v>
      </c>
      <c r="G927" s="58">
        <v>0</v>
      </c>
      <c r="H927" s="97">
        <v>10</v>
      </c>
      <c r="I927" s="96" t="e">
        <f t="shared" ref="I927:I967" si="26">H927/G927*100</f>
        <v>#DIV/0!</v>
      </c>
    </row>
    <row r="928" spans="2:9" x14ac:dyDescent="0.25">
      <c r="B928" s="492"/>
      <c r="C928" s="492"/>
      <c r="D928" s="492"/>
      <c r="E928" s="66" t="s">
        <v>75</v>
      </c>
      <c r="F928" s="52">
        <v>0</v>
      </c>
      <c r="G928" s="58">
        <v>0</v>
      </c>
      <c r="H928" s="97">
        <v>10</v>
      </c>
      <c r="I928" s="96" t="e">
        <f t="shared" si="26"/>
        <v>#DIV/0!</v>
      </c>
    </row>
    <row r="929" spans="2:9" x14ac:dyDescent="0.25">
      <c r="B929" s="490">
        <v>3</v>
      </c>
      <c r="C929" s="490"/>
      <c r="D929" s="490"/>
      <c r="E929" s="55" t="s">
        <v>4</v>
      </c>
      <c r="F929" s="52">
        <v>0</v>
      </c>
      <c r="G929" s="58">
        <v>0</v>
      </c>
      <c r="H929" s="95">
        <v>10</v>
      </c>
      <c r="I929" s="96" t="e">
        <f t="shared" si="26"/>
        <v>#DIV/0!</v>
      </c>
    </row>
    <row r="930" spans="2:9" x14ac:dyDescent="0.25">
      <c r="B930" s="490">
        <v>32</v>
      </c>
      <c r="C930" s="490"/>
      <c r="D930" s="490"/>
      <c r="E930" s="55" t="s">
        <v>13</v>
      </c>
      <c r="F930" s="52">
        <v>0</v>
      </c>
      <c r="G930" s="58">
        <v>0</v>
      </c>
      <c r="H930" s="95">
        <v>10</v>
      </c>
      <c r="I930" s="96" t="e">
        <f t="shared" si="26"/>
        <v>#DIV/0!</v>
      </c>
    </row>
    <row r="931" spans="2:9" x14ac:dyDescent="0.25">
      <c r="B931" s="473">
        <v>321</v>
      </c>
      <c r="C931" s="474"/>
      <c r="D931" s="475"/>
      <c r="E931" s="56" t="s">
        <v>28</v>
      </c>
      <c r="F931" s="58">
        <v>0</v>
      </c>
      <c r="G931" s="58">
        <v>0</v>
      </c>
      <c r="H931" s="95">
        <v>10</v>
      </c>
      <c r="I931" s="96" t="e">
        <f t="shared" si="26"/>
        <v>#DIV/0!</v>
      </c>
    </row>
    <row r="932" spans="2:9" x14ac:dyDescent="0.25">
      <c r="B932" s="482">
        <v>3211</v>
      </c>
      <c r="C932" s="483"/>
      <c r="D932" s="484"/>
      <c r="E932" s="57" t="s">
        <v>29</v>
      </c>
      <c r="F932" s="58">
        <v>0</v>
      </c>
      <c r="G932" s="58">
        <v>0</v>
      </c>
      <c r="H932" s="95">
        <v>0</v>
      </c>
      <c r="I932" s="96" t="e">
        <f t="shared" si="26"/>
        <v>#DIV/0!</v>
      </c>
    </row>
    <row r="933" spans="2:9" x14ac:dyDescent="0.25">
      <c r="B933" s="470">
        <v>3212</v>
      </c>
      <c r="C933" s="471"/>
      <c r="D933" s="472"/>
      <c r="E933" s="59" t="s">
        <v>83</v>
      </c>
      <c r="F933" s="58">
        <v>0</v>
      </c>
      <c r="G933" s="58">
        <v>0</v>
      </c>
      <c r="H933" s="95">
        <v>0</v>
      </c>
      <c r="I933" s="96" t="e">
        <f t="shared" si="26"/>
        <v>#DIV/0!</v>
      </c>
    </row>
    <row r="934" spans="2:9" x14ac:dyDescent="0.25">
      <c r="B934" s="470">
        <v>3213</v>
      </c>
      <c r="C934" s="471"/>
      <c r="D934" s="472"/>
      <c r="E934" s="59" t="s">
        <v>84</v>
      </c>
      <c r="F934" s="58">
        <v>0</v>
      </c>
      <c r="G934" s="58">
        <v>0</v>
      </c>
      <c r="H934" s="95">
        <v>0</v>
      </c>
      <c r="I934" s="96" t="e">
        <f t="shared" si="26"/>
        <v>#DIV/0!</v>
      </c>
    </row>
    <row r="935" spans="2:9" x14ac:dyDescent="0.25">
      <c r="B935" s="470">
        <v>3214</v>
      </c>
      <c r="C935" s="471"/>
      <c r="D935" s="472"/>
      <c r="E935" s="89" t="s">
        <v>223</v>
      </c>
      <c r="F935" s="58">
        <v>0</v>
      </c>
      <c r="G935" s="58">
        <v>0</v>
      </c>
      <c r="H935" s="95">
        <v>10</v>
      </c>
      <c r="I935" s="96" t="e">
        <f t="shared" si="26"/>
        <v>#DIV/0!</v>
      </c>
    </row>
    <row r="936" spans="2:9" x14ac:dyDescent="0.25">
      <c r="B936" s="489">
        <v>322</v>
      </c>
      <c r="C936" s="489"/>
      <c r="D936" s="489"/>
      <c r="E936" s="56" t="s">
        <v>85</v>
      </c>
      <c r="F936" s="52">
        <v>0</v>
      </c>
      <c r="G936" s="58">
        <v>0</v>
      </c>
      <c r="H936" s="95">
        <v>0</v>
      </c>
      <c r="I936" s="96" t="e">
        <f t="shared" si="26"/>
        <v>#DIV/0!</v>
      </c>
    </row>
    <row r="937" spans="2:9" x14ac:dyDescent="0.25">
      <c r="B937" s="488">
        <v>3221</v>
      </c>
      <c r="C937" s="488"/>
      <c r="D937" s="488"/>
      <c r="E937" s="59" t="s">
        <v>86</v>
      </c>
      <c r="F937" s="52">
        <v>0</v>
      </c>
      <c r="G937" s="58">
        <v>0</v>
      </c>
      <c r="H937" s="95">
        <v>0</v>
      </c>
      <c r="I937" s="96" t="e">
        <f t="shared" si="26"/>
        <v>#DIV/0!</v>
      </c>
    </row>
    <row r="938" spans="2:9" x14ac:dyDescent="0.25">
      <c r="B938" s="488">
        <v>3222</v>
      </c>
      <c r="C938" s="488"/>
      <c r="D938" s="488"/>
      <c r="E938" s="59" t="s">
        <v>87</v>
      </c>
      <c r="F938" s="52">
        <v>0</v>
      </c>
      <c r="G938" s="58">
        <v>0</v>
      </c>
      <c r="H938" s="95">
        <v>0</v>
      </c>
      <c r="I938" s="96" t="e">
        <f t="shared" si="26"/>
        <v>#DIV/0!</v>
      </c>
    </row>
    <row r="939" spans="2:9" x14ac:dyDescent="0.25">
      <c r="B939" s="488">
        <v>3223</v>
      </c>
      <c r="C939" s="488"/>
      <c r="D939" s="488"/>
      <c r="E939" s="59" t="s">
        <v>88</v>
      </c>
      <c r="F939" s="52">
        <v>0</v>
      </c>
      <c r="G939" s="58">
        <v>0</v>
      </c>
      <c r="H939" s="95">
        <v>0</v>
      </c>
      <c r="I939" s="96" t="e">
        <f t="shared" si="26"/>
        <v>#DIV/0!</v>
      </c>
    </row>
    <row r="940" spans="2:9" x14ac:dyDescent="0.25">
      <c r="B940" s="488">
        <v>3224</v>
      </c>
      <c r="C940" s="488"/>
      <c r="D940" s="488"/>
      <c r="E940" s="59" t="s">
        <v>89</v>
      </c>
      <c r="F940" s="52">
        <v>0</v>
      </c>
      <c r="G940" s="58">
        <v>0</v>
      </c>
      <c r="H940" s="95">
        <v>0</v>
      </c>
      <c r="I940" s="96" t="e">
        <f t="shared" si="26"/>
        <v>#DIV/0!</v>
      </c>
    </row>
    <row r="941" spans="2:9" x14ac:dyDescent="0.25">
      <c r="B941" s="488">
        <v>3225</v>
      </c>
      <c r="C941" s="488"/>
      <c r="D941" s="488"/>
      <c r="E941" s="59" t="s">
        <v>90</v>
      </c>
      <c r="F941" s="52">
        <v>0</v>
      </c>
      <c r="G941" s="58">
        <v>0</v>
      </c>
      <c r="H941" s="95">
        <v>0</v>
      </c>
      <c r="I941" s="96" t="e">
        <f t="shared" si="26"/>
        <v>#DIV/0!</v>
      </c>
    </row>
    <row r="942" spans="2:9" x14ac:dyDescent="0.25">
      <c r="B942" s="488">
        <v>3227</v>
      </c>
      <c r="C942" s="488"/>
      <c r="D942" s="488"/>
      <c r="E942" s="59" t="s">
        <v>91</v>
      </c>
      <c r="F942" s="52">
        <v>0</v>
      </c>
      <c r="G942" s="58">
        <v>0</v>
      </c>
      <c r="H942" s="95">
        <v>0</v>
      </c>
      <c r="I942" s="96" t="e">
        <f t="shared" si="26"/>
        <v>#DIV/0!</v>
      </c>
    </row>
    <row r="943" spans="2:9" x14ac:dyDescent="0.25">
      <c r="B943" s="489">
        <v>323</v>
      </c>
      <c r="C943" s="489"/>
      <c r="D943" s="489"/>
      <c r="E943" s="56" t="s">
        <v>92</v>
      </c>
      <c r="F943" s="52">
        <v>0</v>
      </c>
      <c r="G943" s="58">
        <v>0</v>
      </c>
      <c r="H943" s="95">
        <v>0</v>
      </c>
      <c r="I943" s="96" t="e">
        <f t="shared" si="26"/>
        <v>#DIV/0!</v>
      </c>
    </row>
    <row r="944" spans="2:9" x14ac:dyDescent="0.25">
      <c r="B944" s="488">
        <v>3231</v>
      </c>
      <c r="C944" s="488"/>
      <c r="D944" s="488"/>
      <c r="E944" s="59" t="s">
        <v>93</v>
      </c>
      <c r="F944" s="52">
        <v>0</v>
      </c>
      <c r="G944" s="58">
        <v>0</v>
      </c>
      <c r="H944" s="95">
        <v>0</v>
      </c>
      <c r="I944" s="96" t="e">
        <f t="shared" si="26"/>
        <v>#DIV/0!</v>
      </c>
    </row>
    <row r="945" spans="2:9" x14ac:dyDescent="0.25">
      <c r="B945" s="488">
        <v>3232</v>
      </c>
      <c r="C945" s="488"/>
      <c r="D945" s="488"/>
      <c r="E945" s="59" t="s">
        <v>94</v>
      </c>
      <c r="F945" s="52">
        <v>0</v>
      </c>
      <c r="G945" s="58">
        <v>0</v>
      </c>
      <c r="H945" s="95">
        <v>0</v>
      </c>
      <c r="I945" s="96" t="e">
        <f t="shared" si="26"/>
        <v>#DIV/0!</v>
      </c>
    </row>
    <row r="946" spans="2:9" x14ac:dyDescent="0.25">
      <c r="B946" s="488">
        <v>3233</v>
      </c>
      <c r="C946" s="488"/>
      <c r="D946" s="488"/>
      <c r="E946" s="59" t="s">
        <v>95</v>
      </c>
      <c r="F946" s="52">
        <v>0</v>
      </c>
      <c r="G946" s="58">
        <v>0</v>
      </c>
      <c r="H946" s="95">
        <v>0</v>
      </c>
      <c r="I946" s="96" t="e">
        <f t="shared" si="26"/>
        <v>#DIV/0!</v>
      </c>
    </row>
    <row r="947" spans="2:9" x14ac:dyDescent="0.25">
      <c r="B947" s="488">
        <v>3234</v>
      </c>
      <c r="C947" s="488"/>
      <c r="D947" s="488"/>
      <c r="E947" s="60" t="s">
        <v>96</v>
      </c>
      <c r="F947" s="52">
        <v>0</v>
      </c>
      <c r="G947" s="58">
        <v>0</v>
      </c>
      <c r="H947" s="95">
        <v>0</v>
      </c>
      <c r="I947" s="96" t="e">
        <f t="shared" si="26"/>
        <v>#DIV/0!</v>
      </c>
    </row>
    <row r="948" spans="2:9" x14ac:dyDescent="0.25">
      <c r="B948" s="488">
        <v>3235</v>
      </c>
      <c r="C948" s="488"/>
      <c r="D948" s="488"/>
      <c r="E948" s="60" t="s">
        <v>97</v>
      </c>
      <c r="F948" s="52">
        <v>0</v>
      </c>
      <c r="G948" s="58">
        <v>0</v>
      </c>
      <c r="H948" s="95">
        <v>0</v>
      </c>
      <c r="I948" s="96" t="e">
        <f t="shared" si="26"/>
        <v>#DIV/0!</v>
      </c>
    </row>
    <row r="949" spans="2:9" x14ac:dyDescent="0.25">
      <c r="B949" s="488">
        <v>3236</v>
      </c>
      <c r="C949" s="488"/>
      <c r="D949" s="488"/>
      <c r="E949" s="60" t="s">
        <v>98</v>
      </c>
      <c r="F949" s="52">
        <v>0</v>
      </c>
      <c r="G949" s="58">
        <v>0</v>
      </c>
      <c r="H949" s="95">
        <v>0</v>
      </c>
      <c r="I949" s="96" t="e">
        <f t="shared" si="26"/>
        <v>#DIV/0!</v>
      </c>
    </row>
    <row r="950" spans="2:9" x14ac:dyDescent="0.25">
      <c r="B950" s="488">
        <v>3237</v>
      </c>
      <c r="C950" s="488"/>
      <c r="D950" s="488"/>
      <c r="E950" s="60" t="s">
        <v>99</v>
      </c>
      <c r="F950" s="52">
        <v>0</v>
      </c>
      <c r="G950" s="58">
        <v>0</v>
      </c>
      <c r="H950" s="95">
        <v>0</v>
      </c>
      <c r="I950" s="96" t="e">
        <f t="shared" si="26"/>
        <v>#DIV/0!</v>
      </c>
    </row>
    <row r="951" spans="2:9" x14ac:dyDescent="0.25">
      <c r="B951" s="488">
        <v>3238</v>
      </c>
      <c r="C951" s="488"/>
      <c r="D951" s="488"/>
      <c r="E951" s="60" t="s">
        <v>100</v>
      </c>
      <c r="F951" s="52">
        <v>0</v>
      </c>
      <c r="G951" s="58">
        <v>0</v>
      </c>
      <c r="H951" s="95">
        <v>0</v>
      </c>
      <c r="I951" s="96" t="e">
        <f t="shared" si="26"/>
        <v>#DIV/0!</v>
      </c>
    </row>
    <row r="952" spans="2:9" x14ac:dyDescent="0.25">
      <c r="B952" s="488">
        <v>3239</v>
      </c>
      <c r="C952" s="488"/>
      <c r="D952" s="488"/>
      <c r="E952" s="60" t="s">
        <v>101</v>
      </c>
      <c r="F952" s="52">
        <v>0</v>
      </c>
      <c r="G952" s="58">
        <v>0</v>
      </c>
      <c r="H952" s="95">
        <v>0</v>
      </c>
      <c r="I952" s="96" t="e">
        <f t="shared" si="26"/>
        <v>#DIV/0!</v>
      </c>
    </row>
    <row r="953" spans="2:9" ht="26.25" x14ac:dyDescent="0.25">
      <c r="B953" s="476">
        <v>4</v>
      </c>
      <c r="C953" s="477"/>
      <c r="D953" s="478"/>
      <c r="E953" s="55" t="s">
        <v>6</v>
      </c>
      <c r="F953" s="52">
        <v>0</v>
      </c>
      <c r="G953" s="58">
        <v>0</v>
      </c>
      <c r="H953" s="95">
        <v>0</v>
      </c>
      <c r="I953" s="96" t="e">
        <f t="shared" si="26"/>
        <v>#DIV/0!</v>
      </c>
    </row>
    <row r="954" spans="2:9" ht="26.25" x14ac:dyDescent="0.25">
      <c r="B954" s="476">
        <v>42</v>
      </c>
      <c r="C954" s="477"/>
      <c r="D954" s="478"/>
      <c r="E954" s="55" t="s">
        <v>116</v>
      </c>
      <c r="F954" s="52">
        <v>0</v>
      </c>
      <c r="G954" s="58">
        <v>0</v>
      </c>
      <c r="H954" s="95">
        <v>0</v>
      </c>
      <c r="I954" s="96" t="e">
        <f t="shared" si="26"/>
        <v>#DIV/0!</v>
      </c>
    </row>
    <row r="955" spans="2:9" x14ac:dyDescent="0.25">
      <c r="B955" s="473">
        <v>421</v>
      </c>
      <c r="C955" s="474"/>
      <c r="D955" s="475"/>
      <c r="E955" s="56" t="s">
        <v>117</v>
      </c>
      <c r="F955" s="52">
        <v>0</v>
      </c>
      <c r="G955" s="58">
        <v>0</v>
      </c>
      <c r="H955" s="95">
        <v>0</v>
      </c>
      <c r="I955" s="96" t="e">
        <f t="shared" si="26"/>
        <v>#DIV/0!</v>
      </c>
    </row>
    <row r="956" spans="2:9" x14ac:dyDescent="0.25">
      <c r="B956" s="470">
        <v>4212</v>
      </c>
      <c r="C956" s="471"/>
      <c r="D956" s="472"/>
      <c r="E956" s="63" t="s">
        <v>118</v>
      </c>
      <c r="F956" s="52">
        <v>0</v>
      </c>
      <c r="G956" s="58">
        <v>0</v>
      </c>
      <c r="H956" s="95">
        <v>0</v>
      </c>
      <c r="I956" s="96" t="e">
        <f t="shared" si="26"/>
        <v>#DIV/0!</v>
      </c>
    </row>
    <row r="957" spans="2:9" x14ac:dyDescent="0.25">
      <c r="B957" s="473">
        <v>422</v>
      </c>
      <c r="C957" s="474"/>
      <c r="D957" s="475"/>
      <c r="E957" s="56" t="s">
        <v>119</v>
      </c>
      <c r="F957" s="52">
        <v>0</v>
      </c>
      <c r="G957" s="58">
        <v>0</v>
      </c>
      <c r="H957" s="95">
        <v>0</v>
      </c>
      <c r="I957" s="96" t="e">
        <f t="shared" si="26"/>
        <v>#DIV/0!</v>
      </c>
    </row>
    <row r="958" spans="2:9" x14ac:dyDescent="0.25">
      <c r="B958" s="470">
        <v>4221</v>
      </c>
      <c r="C958" s="471"/>
      <c r="D958" s="472"/>
      <c r="E958" s="63" t="s">
        <v>120</v>
      </c>
      <c r="F958" s="52">
        <v>0</v>
      </c>
      <c r="G958" s="58">
        <v>0</v>
      </c>
      <c r="H958" s="95">
        <v>0</v>
      </c>
      <c r="I958" s="96" t="e">
        <f t="shared" si="26"/>
        <v>#DIV/0!</v>
      </c>
    </row>
    <row r="959" spans="2:9" x14ac:dyDescent="0.25">
      <c r="B959" s="470">
        <v>4226</v>
      </c>
      <c r="C959" s="471"/>
      <c r="D959" s="472"/>
      <c r="E959" s="63" t="s">
        <v>121</v>
      </c>
      <c r="F959" s="52">
        <v>0</v>
      </c>
      <c r="G959" s="58">
        <v>0</v>
      </c>
      <c r="H959" s="95">
        <v>0</v>
      </c>
      <c r="I959" s="96" t="e">
        <f t="shared" si="26"/>
        <v>#DIV/0!</v>
      </c>
    </row>
    <row r="960" spans="2:9" x14ac:dyDescent="0.25">
      <c r="B960" s="470">
        <v>4227</v>
      </c>
      <c r="C960" s="471"/>
      <c r="D960" s="472"/>
      <c r="E960" s="60" t="s">
        <v>122</v>
      </c>
      <c r="F960" s="52">
        <v>0</v>
      </c>
      <c r="G960" s="58">
        <v>0</v>
      </c>
      <c r="H960" s="95">
        <v>0</v>
      </c>
      <c r="I960" s="96" t="e">
        <f t="shared" si="26"/>
        <v>#DIV/0!</v>
      </c>
    </row>
    <row r="961" spans="2:9" ht="26.25" x14ac:dyDescent="0.25">
      <c r="B961" s="473">
        <v>424</v>
      </c>
      <c r="C961" s="474"/>
      <c r="D961" s="475"/>
      <c r="E961" s="56" t="s">
        <v>123</v>
      </c>
      <c r="F961" s="52">
        <v>0</v>
      </c>
      <c r="G961" s="58">
        <v>0</v>
      </c>
      <c r="H961" s="95">
        <v>0</v>
      </c>
      <c r="I961" s="96" t="e">
        <f t="shared" si="26"/>
        <v>#DIV/0!</v>
      </c>
    </row>
    <row r="962" spans="2:9" x14ac:dyDescent="0.25">
      <c r="B962" s="470">
        <v>4241</v>
      </c>
      <c r="C962" s="471"/>
      <c r="D962" s="472"/>
      <c r="E962" s="60" t="s">
        <v>124</v>
      </c>
      <c r="F962" s="52">
        <v>0</v>
      </c>
      <c r="G962" s="58">
        <v>0</v>
      </c>
      <c r="H962" s="95">
        <v>0</v>
      </c>
      <c r="I962" s="96" t="e">
        <f t="shared" si="26"/>
        <v>#DIV/0!</v>
      </c>
    </row>
    <row r="963" spans="2:9" ht="23.25" x14ac:dyDescent="0.25">
      <c r="B963" s="470">
        <v>45</v>
      </c>
      <c r="C963" s="471"/>
      <c r="D963" s="472"/>
      <c r="E963" s="60" t="s">
        <v>150</v>
      </c>
      <c r="F963" s="52">
        <v>0</v>
      </c>
      <c r="G963" s="58">
        <v>0</v>
      </c>
      <c r="H963" s="95">
        <v>0</v>
      </c>
      <c r="I963" s="96" t="e">
        <f t="shared" si="26"/>
        <v>#DIV/0!</v>
      </c>
    </row>
    <row r="964" spans="2:9" x14ac:dyDescent="0.25">
      <c r="B964" s="470">
        <v>451</v>
      </c>
      <c r="C964" s="471"/>
      <c r="D964" s="472"/>
      <c r="E964" s="60" t="s">
        <v>151</v>
      </c>
      <c r="F964" s="52">
        <v>0</v>
      </c>
      <c r="G964" s="58">
        <v>0</v>
      </c>
      <c r="H964" s="95">
        <v>0</v>
      </c>
      <c r="I964" s="96" t="e">
        <f t="shared" si="26"/>
        <v>#DIV/0!</v>
      </c>
    </row>
    <row r="965" spans="2:9" x14ac:dyDescent="0.25">
      <c r="B965" s="470">
        <v>4511</v>
      </c>
      <c r="C965" s="471"/>
      <c r="D965" s="472"/>
      <c r="E965" s="60" t="s">
        <v>151</v>
      </c>
      <c r="F965" s="52">
        <v>0</v>
      </c>
      <c r="G965" s="58">
        <v>0</v>
      </c>
      <c r="H965" s="95">
        <v>0</v>
      </c>
      <c r="I965" s="96" t="e">
        <f t="shared" si="26"/>
        <v>#DIV/0!</v>
      </c>
    </row>
    <row r="966" spans="2:9" x14ac:dyDescent="0.25">
      <c r="B966" s="470">
        <v>454</v>
      </c>
      <c r="C966" s="471"/>
      <c r="D966" s="472"/>
      <c r="E966" s="60" t="s">
        <v>152</v>
      </c>
      <c r="F966" s="52">
        <v>0</v>
      </c>
      <c r="G966" s="58">
        <v>0</v>
      </c>
      <c r="H966" s="95">
        <v>0</v>
      </c>
      <c r="I966" s="96" t="e">
        <f t="shared" si="26"/>
        <v>#DIV/0!</v>
      </c>
    </row>
    <row r="967" spans="2:9" x14ac:dyDescent="0.25">
      <c r="B967" s="470">
        <v>4541</v>
      </c>
      <c r="C967" s="471"/>
      <c r="D967" s="472"/>
      <c r="E967" s="60" t="s">
        <v>152</v>
      </c>
      <c r="F967" s="52">
        <v>0</v>
      </c>
      <c r="G967" s="58">
        <v>0</v>
      </c>
      <c r="H967" s="95">
        <v>0</v>
      </c>
      <c r="I967" s="96" t="e">
        <f t="shared" si="26"/>
        <v>#DIV/0!</v>
      </c>
    </row>
  </sheetData>
  <mergeCells count="958">
    <mergeCell ref="B270:D270"/>
    <mergeCell ref="B265:D265"/>
    <mergeCell ref="B266:D266"/>
    <mergeCell ref="B267:D267"/>
    <mergeCell ref="B268:D268"/>
    <mergeCell ref="B269:D269"/>
    <mergeCell ref="B263:D263"/>
    <mergeCell ref="B264:D264"/>
    <mergeCell ref="B257:D257"/>
    <mergeCell ref="B258:D258"/>
    <mergeCell ref="B259:D259"/>
    <mergeCell ref="B260:D260"/>
    <mergeCell ref="B635:D635"/>
    <mergeCell ref="B636:D636"/>
    <mergeCell ref="B637:D637"/>
    <mergeCell ref="B638:D638"/>
    <mergeCell ref="B639:D639"/>
    <mergeCell ref="B640:D640"/>
    <mergeCell ref="B582:D582"/>
    <mergeCell ref="B626:D626"/>
    <mergeCell ref="B627:D627"/>
    <mergeCell ref="B628:D628"/>
    <mergeCell ref="B629:D629"/>
    <mergeCell ref="B630:D630"/>
    <mergeCell ref="B631:D631"/>
    <mergeCell ref="B632:D632"/>
    <mergeCell ref="B633:D633"/>
    <mergeCell ref="B634:D634"/>
    <mergeCell ref="B617:D617"/>
    <mergeCell ref="B618:D618"/>
    <mergeCell ref="B619:D619"/>
    <mergeCell ref="B620:D620"/>
    <mergeCell ref="B621:D621"/>
    <mergeCell ref="B622:D622"/>
    <mergeCell ref="B623:D623"/>
    <mergeCell ref="B624:D624"/>
    <mergeCell ref="B625:D625"/>
    <mergeCell ref="B608:D608"/>
    <mergeCell ref="B609:D609"/>
    <mergeCell ref="B610:D610"/>
    <mergeCell ref="B611:D611"/>
    <mergeCell ref="B612:D612"/>
    <mergeCell ref="B613:D613"/>
    <mergeCell ref="B614:D614"/>
    <mergeCell ref="B615:D615"/>
    <mergeCell ref="B616:D616"/>
    <mergeCell ref="B599:D599"/>
    <mergeCell ref="B600:D600"/>
    <mergeCell ref="B601:D601"/>
    <mergeCell ref="B602:D602"/>
    <mergeCell ref="B603:D603"/>
    <mergeCell ref="B604:D604"/>
    <mergeCell ref="B605:D605"/>
    <mergeCell ref="B606:D606"/>
    <mergeCell ref="B607:D607"/>
    <mergeCell ref="B590:D590"/>
    <mergeCell ref="B591:D591"/>
    <mergeCell ref="B592:D592"/>
    <mergeCell ref="B593:D593"/>
    <mergeCell ref="B594:D594"/>
    <mergeCell ref="B595:D595"/>
    <mergeCell ref="B596:D596"/>
    <mergeCell ref="B597:D597"/>
    <mergeCell ref="B598:D598"/>
    <mergeCell ref="B583:D583"/>
    <mergeCell ref="B584:D584"/>
    <mergeCell ref="B585:D585"/>
    <mergeCell ref="B586:D586"/>
    <mergeCell ref="B587:D587"/>
    <mergeCell ref="B588:D588"/>
    <mergeCell ref="B589:D589"/>
    <mergeCell ref="B703:D703"/>
    <mergeCell ref="B704:D704"/>
    <mergeCell ref="B705:D705"/>
    <mergeCell ref="B706:D706"/>
    <mergeCell ref="B959:D959"/>
    <mergeCell ref="B960:D960"/>
    <mergeCell ref="B961:D961"/>
    <mergeCell ref="B962:D962"/>
    <mergeCell ref="B963:D963"/>
    <mergeCell ref="B964:D964"/>
    <mergeCell ref="B965:D965"/>
    <mergeCell ref="B966:D966"/>
    <mergeCell ref="B967:D967"/>
    <mergeCell ref="B950:D950"/>
    <mergeCell ref="B951:D951"/>
    <mergeCell ref="B952:D952"/>
    <mergeCell ref="B953:D953"/>
    <mergeCell ref="B954:D954"/>
    <mergeCell ref="B955:D955"/>
    <mergeCell ref="B956:D956"/>
    <mergeCell ref="B957:D957"/>
    <mergeCell ref="B958:D958"/>
    <mergeCell ref="B941:D941"/>
    <mergeCell ref="B942:D942"/>
    <mergeCell ref="B943:D943"/>
    <mergeCell ref="B944:D944"/>
    <mergeCell ref="B945:D945"/>
    <mergeCell ref="B946:D946"/>
    <mergeCell ref="B947:D947"/>
    <mergeCell ref="B948:D948"/>
    <mergeCell ref="B949:D949"/>
    <mergeCell ref="B927:D927"/>
    <mergeCell ref="B928:D928"/>
    <mergeCell ref="B929:D929"/>
    <mergeCell ref="B930:D930"/>
    <mergeCell ref="B936:D936"/>
    <mergeCell ref="B937:D937"/>
    <mergeCell ref="B938:D938"/>
    <mergeCell ref="B939:D939"/>
    <mergeCell ref="B940:D940"/>
    <mergeCell ref="B931:D931"/>
    <mergeCell ref="B932:D932"/>
    <mergeCell ref="B933:D933"/>
    <mergeCell ref="B934:D934"/>
    <mergeCell ref="B935:D935"/>
    <mergeCell ref="B692:D692"/>
    <mergeCell ref="B27:D27"/>
    <mergeCell ref="B21:D21"/>
    <mergeCell ref="B22:D22"/>
    <mergeCell ref="B24:D24"/>
    <mergeCell ref="B26:D26"/>
    <mergeCell ref="B2:I2"/>
    <mergeCell ref="B23:D23"/>
    <mergeCell ref="B25:D25"/>
    <mergeCell ref="B4:I4"/>
    <mergeCell ref="B6:E6"/>
    <mergeCell ref="B7:E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3:D33"/>
    <mergeCell ref="B34:D34"/>
    <mergeCell ref="B35:D35"/>
    <mergeCell ref="B36:D36"/>
    <mergeCell ref="B37:D37"/>
    <mergeCell ref="B28:D28"/>
    <mergeCell ref="B29:D29"/>
    <mergeCell ref="B30:D30"/>
    <mergeCell ref="B32:D32"/>
    <mergeCell ref="B31:D31"/>
    <mergeCell ref="B44:D44"/>
    <mergeCell ref="B45:D45"/>
    <mergeCell ref="B46:D46"/>
    <mergeCell ref="B47:D47"/>
    <mergeCell ref="B48:D48"/>
    <mergeCell ref="B38:D38"/>
    <mergeCell ref="B40:D40"/>
    <mergeCell ref="B41:D41"/>
    <mergeCell ref="B42:D42"/>
    <mergeCell ref="B43:D43"/>
    <mergeCell ref="B39:D39"/>
    <mergeCell ref="B54:D54"/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64:D64"/>
    <mergeCell ref="B65:D65"/>
    <mergeCell ref="B66:D66"/>
    <mergeCell ref="B67:D67"/>
    <mergeCell ref="B68:D68"/>
    <mergeCell ref="B59:D59"/>
    <mergeCell ref="B60:D60"/>
    <mergeCell ref="B61:D61"/>
    <mergeCell ref="B62:D62"/>
    <mergeCell ref="B63:D63"/>
    <mergeCell ref="B74:D74"/>
    <mergeCell ref="B75:D75"/>
    <mergeCell ref="B76:D76"/>
    <mergeCell ref="B77:D77"/>
    <mergeCell ref="B78:D78"/>
    <mergeCell ref="B69:D69"/>
    <mergeCell ref="B70:D70"/>
    <mergeCell ref="B71:D71"/>
    <mergeCell ref="B72:D72"/>
    <mergeCell ref="B73:D73"/>
    <mergeCell ref="B84:D84"/>
    <mergeCell ref="B85:D85"/>
    <mergeCell ref="B86:D86"/>
    <mergeCell ref="B87:D87"/>
    <mergeCell ref="B88:D88"/>
    <mergeCell ref="B79:D79"/>
    <mergeCell ref="B80:D80"/>
    <mergeCell ref="B81:D81"/>
    <mergeCell ref="B82:D82"/>
    <mergeCell ref="B83:D83"/>
    <mergeCell ref="B94:D94"/>
    <mergeCell ref="B96:D96"/>
    <mergeCell ref="B97:D97"/>
    <mergeCell ref="B98:D98"/>
    <mergeCell ref="B99:D99"/>
    <mergeCell ref="B89:D89"/>
    <mergeCell ref="B90:D90"/>
    <mergeCell ref="B91:D91"/>
    <mergeCell ref="B92:D92"/>
    <mergeCell ref="B93:D93"/>
    <mergeCell ref="B95:D95"/>
    <mergeCell ref="B105:D105"/>
    <mergeCell ref="B106:D106"/>
    <mergeCell ref="B107:D107"/>
    <mergeCell ref="B108:D108"/>
    <mergeCell ref="B109:D109"/>
    <mergeCell ref="B100:D100"/>
    <mergeCell ref="B101:D101"/>
    <mergeCell ref="B102:D102"/>
    <mergeCell ref="B103:D103"/>
    <mergeCell ref="B104:D104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96:D196"/>
    <mergeCell ref="B197:D197"/>
    <mergeCell ref="B198:D198"/>
    <mergeCell ref="B199:D199"/>
    <mergeCell ref="B200:D200"/>
    <mergeCell ref="B190:D190"/>
    <mergeCell ref="B191:D191"/>
    <mergeCell ref="B192:D192"/>
    <mergeCell ref="B194:D194"/>
    <mergeCell ref="B195:D195"/>
    <mergeCell ref="B206:D206"/>
    <mergeCell ref="B207:D207"/>
    <mergeCell ref="B208:D208"/>
    <mergeCell ref="B209:D209"/>
    <mergeCell ref="B210:D210"/>
    <mergeCell ref="B201:D201"/>
    <mergeCell ref="B202:D202"/>
    <mergeCell ref="B203:D203"/>
    <mergeCell ref="B204:D204"/>
    <mergeCell ref="B205:D205"/>
    <mergeCell ref="B217:D217"/>
    <mergeCell ref="B218:D218"/>
    <mergeCell ref="B219:D219"/>
    <mergeCell ref="B220:D220"/>
    <mergeCell ref="B221:D221"/>
    <mergeCell ref="B211:D211"/>
    <mergeCell ref="B212:D212"/>
    <mergeCell ref="B213:D213"/>
    <mergeCell ref="B214:D214"/>
    <mergeCell ref="B227:D227"/>
    <mergeCell ref="B228:D228"/>
    <mergeCell ref="B229:D229"/>
    <mergeCell ref="B230:D230"/>
    <mergeCell ref="B231:D231"/>
    <mergeCell ref="B222:D222"/>
    <mergeCell ref="B223:D223"/>
    <mergeCell ref="B224:D224"/>
    <mergeCell ref="B225:D225"/>
    <mergeCell ref="B226:D226"/>
    <mergeCell ref="B237:D237"/>
    <mergeCell ref="B238:D238"/>
    <mergeCell ref="B239:D239"/>
    <mergeCell ref="B240:D240"/>
    <mergeCell ref="B241:D241"/>
    <mergeCell ref="B232:D232"/>
    <mergeCell ref="B233:D233"/>
    <mergeCell ref="B234:D234"/>
    <mergeCell ref="B235:D235"/>
    <mergeCell ref="B236:D236"/>
    <mergeCell ref="B248:D248"/>
    <mergeCell ref="B249:D249"/>
    <mergeCell ref="B250:D250"/>
    <mergeCell ref="B251:D251"/>
    <mergeCell ref="B261:D261"/>
    <mergeCell ref="B242:D242"/>
    <mergeCell ref="B243:D243"/>
    <mergeCell ref="B244:D244"/>
    <mergeCell ref="B245:D245"/>
    <mergeCell ref="B246:D246"/>
    <mergeCell ref="B247:D247"/>
    <mergeCell ref="B253:D253"/>
    <mergeCell ref="B254:D254"/>
    <mergeCell ref="B255:D255"/>
    <mergeCell ref="B256:D256"/>
    <mergeCell ref="B252:D252"/>
    <mergeCell ref="B276:D276"/>
    <mergeCell ref="B277:D277"/>
    <mergeCell ref="B278:D278"/>
    <mergeCell ref="B279:D279"/>
    <mergeCell ref="B280:D280"/>
    <mergeCell ref="B271:D271"/>
    <mergeCell ref="B272:D272"/>
    <mergeCell ref="B273:D273"/>
    <mergeCell ref="B274:D274"/>
    <mergeCell ref="B275:D275"/>
    <mergeCell ref="B286:D286"/>
    <mergeCell ref="B288:D288"/>
    <mergeCell ref="B289:D289"/>
    <mergeCell ref="B290:D290"/>
    <mergeCell ref="B291:D291"/>
    <mergeCell ref="B281:D281"/>
    <mergeCell ref="B282:D282"/>
    <mergeCell ref="B283:D283"/>
    <mergeCell ref="B284:D284"/>
    <mergeCell ref="B285:D285"/>
    <mergeCell ref="B297:D297"/>
    <mergeCell ref="B298:D298"/>
    <mergeCell ref="B299:D299"/>
    <mergeCell ref="B300:D300"/>
    <mergeCell ref="B301:D301"/>
    <mergeCell ref="B292:D292"/>
    <mergeCell ref="B293:D293"/>
    <mergeCell ref="B294:D294"/>
    <mergeCell ref="B295:D295"/>
    <mergeCell ref="B296:D296"/>
    <mergeCell ref="B307:D307"/>
    <mergeCell ref="B308:D308"/>
    <mergeCell ref="B309:D309"/>
    <mergeCell ref="B310:D310"/>
    <mergeCell ref="B311:D311"/>
    <mergeCell ref="B302:D302"/>
    <mergeCell ref="B303:D303"/>
    <mergeCell ref="B304:D304"/>
    <mergeCell ref="B305:D305"/>
    <mergeCell ref="B306:D306"/>
    <mergeCell ref="B317:D317"/>
    <mergeCell ref="B318:D318"/>
    <mergeCell ref="B322:D322"/>
    <mergeCell ref="B323:D323"/>
    <mergeCell ref="B324:D324"/>
    <mergeCell ref="B312:D312"/>
    <mergeCell ref="B313:D313"/>
    <mergeCell ref="B314:D314"/>
    <mergeCell ref="B315:D315"/>
    <mergeCell ref="B316:D316"/>
    <mergeCell ref="B330:D330"/>
    <mergeCell ref="B331:D331"/>
    <mergeCell ref="B332:D332"/>
    <mergeCell ref="B333:D333"/>
    <mergeCell ref="B334:D334"/>
    <mergeCell ref="B325:D325"/>
    <mergeCell ref="B326:D326"/>
    <mergeCell ref="B327:D327"/>
    <mergeCell ref="B328:D328"/>
    <mergeCell ref="B329:D329"/>
    <mergeCell ref="B340:D340"/>
    <mergeCell ref="B341:D341"/>
    <mergeCell ref="B342:D342"/>
    <mergeCell ref="B343:D343"/>
    <mergeCell ref="B344:D344"/>
    <mergeCell ref="B335:D335"/>
    <mergeCell ref="B336:D336"/>
    <mergeCell ref="B337:D337"/>
    <mergeCell ref="B338:D338"/>
    <mergeCell ref="B339:D339"/>
    <mergeCell ref="B351:D351"/>
    <mergeCell ref="B352:D352"/>
    <mergeCell ref="B353:D353"/>
    <mergeCell ref="B354:D354"/>
    <mergeCell ref="B355:D355"/>
    <mergeCell ref="B345:D345"/>
    <mergeCell ref="B346:D346"/>
    <mergeCell ref="B347:D347"/>
    <mergeCell ref="B348:D348"/>
    <mergeCell ref="B350:D350"/>
    <mergeCell ref="B361:D361"/>
    <mergeCell ref="B362:D362"/>
    <mergeCell ref="B363:D363"/>
    <mergeCell ref="B364:D364"/>
    <mergeCell ref="B365:D365"/>
    <mergeCell ref="B356:D356"/>
    <mergeCell ref="B357:D357"/>
    <mergeCell ref="B358:D358"/>
    <mergeCell ref="B359:D359"/>
    <mergeCell ref="B360:D360"/>
    <mergeCell ref="B371:D371"/>
    <mergeCell ref="B372:D372"/>
    <mergeCell ref="B373:D373"/>
    <mergeCell ref="B374:D374"/>
    <mergeCell ref="B375:D375"/>
    <mergeCell ref="B366:D366"/>
    <mergeCell ref="B367:D367"/>
    <mergeCell ref="B368:D368"/>
    <mergeCell ref="B369:D369"/>
    <mergeCell ref="B370:D370"/>
    <mergeCell ref="B381:D381"/>
    <mergeCell ref="B382:D382"/>
    <mergeCell ref="B383:D383"/>
    <mergeCell ref="B384:D384"/>
    <mergeCell ref="B385:D385"/>
    <mergeCell ref="B376:D376"/>
    <mergeCell ref="B377:D377"/>
    <mergeCell ref="B378:D378"/>
    <mergeCell ref="B379:D379"/>
    <mergeCell ref="B380:D380"/>
    <mergeCell ref="B391:D391"/>
    <mergeCell ref="B392:D392"/>
    <mergeCell ref="B394:D394"/>
    <mergeCell ref="B395:D395"/>
    <mergeCell ref="B396:D396"/>
    <mergeCell ref="B386:D386"/>
    <mergeCell ref="B387:D387"/>
    <mergeCell ref="B388:D388"/>
    <mergeCell ref="B389:D389"/>
    <mergeCell ref="B390:D390"/>
    <mergeCell ref="B402:D402"/>
    <mergeCell ref="B403:D403"/>
    <mergeCell ref="B404:D404"/>
    <mergeCell ref="B405:D405"/>
    <mergeCell ref="B406:D406"/>
    <mergeCell ref="B397:D397"/>
    <mergeCell ref="B398:D398"/>
    <mergeCell ref="B399:D399"/>
    <mergeCell ref="B400:D400"/>
    <mergeCell ref="B401:D401"/>
    <mergeCell ref="B412:D412"/>
    <mergeCell ref="B413:D413"/>
    <mergeCell ref="B414:D414"/>
    <mergeCell ref="B415:D415"/>
    <mergeCell ref="B416:D416"/>
    <mergeCell ref="B407:D407"/>
    <mergeCell ref="B408:D408"/>
    <mergeCell ref="B409:D409"/>
    <mergeCell ref="B410:D410"/>
    <mergeCell ref="B411:D411"/>
    <mergeCell ref="B422:D422"/>
    <mergeCell ref="B423:D423"/>
    <mergeCell ref="B424:D424"/>
    <mergeCell ref="B425:D425"/>
    <mergeCell ref="B426:D426"/>
    <mergeCell ref="B417:D417"/>
    <mergeCell ref="B418:D418"/>
    <mergeCell ref="B419:D419"/>
    <mergeCell ref="B420:D420"/>
    <mergeCell ref="B421:D421"/>
    <mergeCell ref="B432:D432"/>
    <mergeCell ref="B433:D433"/>
    <mergeCell ref="B434:D434"/>
    <mergeCell ref="B435:D435"/>
    <mergeCell ref="B436:D436"/>
    <mergeCell ref="B427:D427"/>
    <mergeCell ref="B428:D428"/>
    <mergeCell ref="B429:D429"/>
    <mergeCell ref="B430:D430"/>
    <mergeCell ref="B431:D431"/>
    <mergeCell ref="B445:D445"/>
    <mergeCell ref="B446:D446"/>
    <mergeCell ref="B447:D447"/>
    <mergeCell ref="B448:D448"/>
    <mergeCell ref="B449:D449"/>
    <mergeCell ref="B437:D437"/>
    <mergeCell ref="B438:D438"/>
    <mergeCell ref="B439:D439"/>
    <mergeCell ref="B440:D440"/>
    <mergeCell ref="B444:D444"/>
    <mergeCell ref="B441:D441"/>
    <mergeCell ref="B442:D442"/>
    <mergeCell ref="B443:D443"/>
    <mergeCell ref="B466:D466"/>
    <mergeCell ref="B467:D467"/>
    <mergeCell ref="B468:D468"/>
    <mergeCell ref="B469:D469"/>
    <mergeCell ref="B470:D470"/>
    <mergeCell ref="B450:D450"/>
    <mergeCell ref="B451:D451"/>
    <mergeCell ref="B452:D452"/>
    <mergeCell ref="B453:D453"/>
    <mergeCell ref="B465:D465"/>
    <mergeCell ref="B454:D454"/>
    <mergeCell ref="B460:D460"/>
    <mergeCell ref="B461:D461"/>
    <mergeCell ref="B462:D462"/>
    <mergeCell ref="B463:D463"/>
    <mergeCell ref="B464:D464"/>
    <mergeCell ref="B455:D455"/>
    <mergeCell ref="B456:D456"/>
    <mergeCell ref="B457:D457"/>
    <mergeCell ref="B458:D458"/>
    <mergeCell ref="B459:D459"/>
    <mergeCell ref="B476:D476"/>
    <mergeCell ref="B477:D477"/>
    <mergeCell ref="B478:D478"/>
    <mergeCell ref="B479:D479"/>
    <mergeCell ref="B480:D480"/>
    <mergeCell ref="B471:D471"/>
    <mergeCell ref="B472:D472"/>
    <mergeCell ref="B473:D473"/>
    <mergeCell ref="B474:D474"/>
    <mergeCell ref="B475:D475"/>
    <mergeCell ref="B486:D486"/>
    <mergeCell ref="B487:D487"/>
    <mergeCell ref="B488:D488"/>
    <mergeCell ref="B489:D489"/>
    <mergeCell ref="B490:D490"/>
    <mergeCell ref="B481:D481"/>
    <mergeCell ref="B482:D482"/>
    <mergeCell ref="B483:D483"/>
    <mergeCell ref="B484:D484"/>
    <mergeCell ref="B485:D485"/>
    <mergeCell ref="B496:D496"/>
    <mergeCell ref="B497:D497"/>
    <mergeCell ref="B498:D498"/>
    <mergeCell ref="B499:D499"/>
    <mergeCell ref="B500:D500"/>
    <mergeCell ref="B491:D491"/>
    <mergeCell ref="B492:D492"/>
    <mergeCell ref="B493:D493"/>
    <mergeCell ref="B494:D494"/>
    <mergeCell ref="B495:D495"/>
    <mergeCell ref="B506:D506"/>
    <mergeCell ref="B507:D507"/>
    <mergeCell ref="B508:D508"/>
    <mergeCell ref="B509:D509"/>
    <mergeCell ref="B510:D510"/>
    <mergeCell ref="B501:D501"/>
    <mergeCell ref="B502:D502"/>
    <mergeCell ref="B503:D503"/>
    <mergeCell ref="B504:D504"/>
    <mergeCell ref="B505:D505"/>
    <mergeCell ref="B516:D516"/>
    <mergeCell ref="B517:D517"/>
    <mergeCell ref="B518:D518"/>
    <mergeCell ref="B519:D519"/>
    <mergeCell ref="B520:D520"/>
    <mergeCell ref="B511:D511"/>
    <mergeCell ref="B512:D512"/>
    <mergeCell ref="B513:D513"/>
    <mergeCell ref="B514:D514"/>
    <mergeCell ref="B515:D515"/>
    <mergeCell ref="B527:D527"/>
    <mergeCell ref="B528:D528"/>
    <mergeCell ref="B529:D529"/>
    <mergeCell ref="B530:D530"/>
    <mergeCell ref="B531:D531"/>
    <mergeCell ref="B521:D521"/>
    <mergeCell ref="B522:D522"/>
    <mergeCell ref="B523:D523"/>
    <mergeCell ref="B525:D525"/>
    <mergeCell ref="B526:D526"/>
    <mergeCell ref="B537:D537"/>
    <mergeCell ref="B538:D538"/>
    <mergeCell ref="B539:D539"/>
    <mergeCell ref="B540:D540"/>
    <mergeCell ref="B541:D541"/>
    <mergeCell ref="B532:D532"/>
    <mergeCell ref="B533:D533"/>
    <mergeCell ref="B534:D534"/>
    <mergeCell ref="B535:D535"/>
    <mergeCell ref="B536:D536"/>
    <mergeCell ref="B547:D547"/>
    <mergeCell ref="B548:D548"/>
    <mergeCell ref="B549:D549"/>
    <mergeCell ref="B550:D550"/>
    <mergeCell ref="B551:D551"/>
    <mergeCell ref="B542:D542"/>
    <mergeCell ref="B543:D543"/>
    <mergeCell ref="B544:D544"/>
    <mergeCell ref="B545:D545"/>
    <mergeCell ref="B546:D546"/>
    <mergeCell ref="B557:D557"/>
    <mergeCell ref="B558:D558"/>
    <mergeCell ref="B559:D559"/>
    <mergeCell ref="B560:D560"/>
    <mergeCell ref="B561:D561"/>
    <mergeCell ref="B552:D552"/>
    <mergeCell ref="B553:D553"/>
    <mergeCell ref="B554:D554"/>
    <mergeCell ref="B555:D555"/>
    <mergeCell ref="B556:D556"/>
    <mergeCell ref="B567:D567"/>
    <mergeCell ref="B568:D568"/>
    <mergeCell ref="B569:D569"/>
    <mergeCell ref="B570:D570"/>
    <mergeCell ref="B571:D571"/>
    <mergeCell ref="B562:D562"/>
    <mergeCell ref="B563:D563"/>
    <mergeCell ref="B564:D564"/>
    <mergeCell ref="B565:D565"/>
    <mergeCell ref="B566:D566"/>
    <mergeCell ref="B577:D577"/>
    <mergeCell ref="B578:D578"/>
    <mergeCell ref="B579:D579"/>
    <mergeCell ref="B580:D580"/>
    <mergeCell ref="B581:D581"/>
    <mergeCell ref="B572:D572"/>
    <mergeCell ref="B573:D573"/>
    <mergeCell ref="B574:D574"/>
    <mergeCell ref="B575:D575"/>
    <mergeCell ref="B576:D576"/>
    <mergeCell ref="B645:D645"/>
    <mergeCell ref="B646:D646"/>
    <mergeCell ref="B647:D647"/>
    <mergeCell ref="B648:D648"/>
    <mergeCell ref="B649:D649"/>
    <mergeCell ref="B641:D641"/>
    <mergeCell ref="B642:D642"/>
    <mergeCell ref="B643:D643"/>
    <mergeCell ref="B644:D644"/>
    <mergeCell ref="B655:D655"/>
    <mergeCell ref="B656:D656"/>
    <mergeCell ref="B657:D657"/>
    <mergeCell ref="B658:D658"/>
    <mergeCell ref="B660:D660"/>
    <mergeCell ref="B650:D650"/>
    <mergeCell ref="B651:D651"/>
    <mergeCell ref="B652:D652"/>
    <mergeCell ref="B653:D653"/>
    <mergeCell ref="B654:D654"/>
    <mergeCell ref="B659:D659"/>
    <mergeCell ref="B666:D666"/>
    <mergeCell ref="B667:D667"/>
    <mergeCell ref="B668:D668"/>
    <mergeCell ref="B669:D669"/>
    <mergeCell ref="B670:D670"/>
    <mergeCell ref="B661:D661"/>
    <mergeCell ref="B662:D662"/>
    <mergeCell ref="B663:D663"/>
    <mergeCell ref="B664:D664"/>
    <mergeCell ref="B665:D665"/>
    <mergeCell ref="B676:D676"/>
    <mergeCell ref="B677:D677"/>
    <mergeCell ref="B678:D678"/>
    <mergeCell ref="B679:D679"/>
    <mergeCell ref="B680:D680"/>
    <mergeCell ref="B671:D671"/>
    <mergeCell ref="B672:D672"/>
    <mergeCell ref="B673:D673"/>
    <mergeCell ref="B674:D674"/>
    <mergeCell ref="B675:D675"/>
    <mergeCell ref="B686:D686"/>
    <mergeCell ref="B687:D687"/>
    <mergeCell ref="B688:D688"/>
    <mergeCell ref="B689:D689"/>
    <mergeCell ref="B690:D690"/>
    <mergeCell ref="B681:D681"/>
    <mergeCell ref="B682:D682"/>
    <mergeCell ref="B683:D683"/>
    <mergeCell ref="B684:D684"/>
    <mergeCell ref="B685:D685"/>
    <mergeCell ref="B691:D691"/>
    <mergeCell ref="B707:D707"/>
    <mergeCell ref="B770:D770"/>
    <mergeCell ref="B771:D771"/>
    <mergeCell ref="B772:D772"/>
    <mergeCell ref="B693:D693"/>
    <mergeCell ref="B694:D694"/>
    <mergeCell ref="B695:D695"/>
    <mergeCell ref="B696:D696"/>
    <mergeCell ref="B697:D697"/>
    <mergeCell ref="B698:D698"/>
    <mergeCell ref="B699:D699"/>
    <mergeCell ref="B700:D700"/>
    <mergeCell ref="B701:D701"/>
    <mergeCell ref="B702:D702"/>
    <mergeCell ref="B708:D708"/>
    <mergeCell ref="B709:D709"/>
    <mergeCell ref="B710:D710"/>
    <mergeCell ref="B711:D711"/>
    <mergeCell ref="B712:D712"/>
    <mergeCell ref="B713:D713"/>
    <mergeCell ref="B714:D714"/>
    <mergeCell ref="B715:D715"/>
    <mergeCell ref="B716:D716"/>
    <mergeCell ref="B778:D778"/>
    <mergeCell ref="B779:D779"/>
    <mergeCell ref="B780:D780"/>
    <mergeCell ref="B781:D781"/>
    <mergeCell ref="B782:D782"/>
    <mergeCell ref="B773:D773"/>
    <mergeCell ref="B774:D774"/>
    <mergeCell ref="B775:D775"/>
    <mergeCell ref="B776:D776"/>
    <mergeCell ref="B777:D777"/>
    <mergeCell ref="B788:D788"/>
    <mergeCell ref="B789:D789"/>
    <mergeCell ref="B790:D790"/>
    <mergeCell ref="B791:D791"/>
    <mergeCell ref="B792:D792"/>
    <mergeCell ref="B783:D783"/>
    <mergeCell ref="B784:D784"/>
    <mergeCell ref="B785:D785"/>
    <mergeCell ref="B786:D786"/>
    <mergeCell ref="B787:D787"/>
    <mergeCell ref="B798:D798"/>
    <mergeCell ref="B799:D799"/>
    <mergeCell ref="B800:D800"/>
    <mergeCell ref="B801:D801"/>
    <mergeCell ref="B802:D802"/>
    <mergeCell ref="B793:D793"/>
    <mergeCell ref="B794:D794"/>
    <mergeCell ref="B795:D795"/>
    <mergeCell ref="B796:D796"/>
    <mergeCell ref="B797:D797"/>
    <mergeCell ref="B808:D808"/>
    <mergeCell ref="B809:D809"/>
    <mergeCell ref="B810:D810"/>
    <mergeCell ref="B811:D811"/>
    <mergeCell ref="B812:D812"/>
    <mergeCell ref="B803:D803"/>
    <mergeCell ref="B804:D804"/>
    <mergeCell ref="B805:D805"/>
    <mergeCell ref="B806:D806"/>
    <mergeCell ref="B807:D807"/>
    <mergeCell ref="B818:D818"/>
    <mergeCell ref="B819:D819"/>
    <mergeCell ref="B820:D820"/>
    <mergeCell ref="B821:D821"/>
    <mergeCell ref="B822:D822"/>
    <mergeCell ref="B813:D813"/>
    <mergeCell ref="B814:D814"/>
    <mergeCell ref="B815:D815"/>
    <mergeCell ref="B816:D816"/>
    <mergeCell ref="B817:D817"/>
    <mergeCell ref="B828:D828"/>
    <mergeCell ref="B829:D829"/>
    <mergeCell ref="B830:D830"/>
    <mergeCell ref="B831:D831"/>
    <mergeCell ref="B832:D832"/>
    <mergeCell ref="B823:D823"/>
    <mergeCell ref="B824:D824"/>
    <mergeCell ref="B825:D825"/>
    <mergeCell ref="B826:D826"/>
    <mergeCell ref="B827:D827"/>
    <mergeCell ref="B838:D838"/>
    <mergeCell ref="B839:D839"/>
    <mergeCell ref="B840:D840"/>
    <mergeCell ref="B841:D841"/>
    <mergeCell ref="B842:D842"/>
    <mergeCell ref="B833:D833"/>
    <mergeCell ref="B834:D834"/>
    <mergeCell ref="B835:D835"/>
    <mergeCell ref="B836:D836"/>
    <mergeCell ref="B837:D837"/>
    <mergeCell ref="B848:D848"/>
    <mergeCell ref="B849:D849"/>
    <mergeCell ref="B850:D850"/>
    <mergeCell ref="B851:D851"/>
    <mergeCell ref="B852:D852"/>
    <mergeCell ref="B843:D843"/>
    <mergeCell ref="B844:D844"/>
    <mergeCell ref="B845:D845"/>
    <mergeCell ref="B846:D846"/>
    <mergeCell ref="B847:D847"/>
    <mergeCell ref="B858:D858"/>
    <mergeCell ref="B859:D859"/>
    <mergeCell ref="B860:D860"/>
    <mergeCell ref="B861:D861"/>
    <mergeCell ref="B862:D862"/>
    <mergeCell ref="B853:D853"/>
    <mergeCell ref="B854:D854"/>
    <mergeCell ref="B855:D855"/>
    <mergeCell ref="B856:D856"/>
    <mergeCell ref="B857:D857"/>
    <mergeCell ref="B868:D868"/>
    <mergeCell ref="B869:D869"/>
    <mergeCell ref="B870:D870"/>
    <mergeCell ref="B871:D871"/>
    <mergeCell ref="B872:D872"/>
    <mergeCell ref="B863:D863"/>
    <mergeCell ref="B864:D864"/>
    <mergeCell ref="B865:D865"/>
    <mergeCell ref="B866:D866"/>
    <mergeCell ref="B867:D867"/>
    <mergeCell ref="B878:D878"/>
    <mergeCell ref="B879:D879"/>
    <mergeCell ref="B880:D880"/>
    <mergeCell ref="B881:D881"/>
    <mergeCell ref="B882:D882"/>
    <mergeCell ref="B873:D873"/>
    <mergeCell ref="B874:D874"/>
    <mergeCell ref="B875:D875"/>
    <mergeCell ref="B876:D876"/>
    <mergeCell ref="B877:D877"/>
    <mergeCell ref="B883:D883"/>
    <mergeCell ref="B884:D884"/>
    <mergeCell ref="B890:D890"/>
    <mergeCell ref="B891:D891"/>
    <mergeCell ref="B892:D892"/>
    <mergeCell ref="B885:D885"/>
    <mergeCell ref="B886:D886"/>
    <mergeCell ref="B887:D887"/>
    <mergeCell ref="B888:D888"/>
    <mergeCell ref="B889:D889"/>
    <mergeCell ref="B898:D898"/>
    <mergeCell ref="B899:D899"/>
    <mergeCell ref="B900:D900"/>
    <mergeCell ref="B901:D901"/>
    <mergeCell ref="B902:D902"/>
    <mergeCell ref="B893:D893"/>
    <mergeCell ref="B894:D894"/>
    <mergeCell ref="B895:D895"/>
    <mergeCell ref="B896:D896"/>
    <mergeCell ref="B897:D897"/>
    <mergeCell ref="B916:D916"/>
    <mergeCell ref="B917:D917"/>
    <mergeCell ref="B908:D908"/>
    <mergeCell ref="B909:D909"/>
    <mergeCell ref="B910:D910"/>
    <mergeCell ref="B911:D911"/>
    <mergeCell ref="B912:D912"/>
    <mergeCell ref="B903:D903"/>
    <mergeCell ref="B904:D904"/>
    <mergeCell ref="B905:D905"/>
    <mergeCell ref="B906:D906"/>
    <mergeCell ref="B907:D907"/>
    <mergeCell ref="B923:D923"/>
    <mergeCell ref="B924:D924"/>
    <mergeCell ref="B925:D925"/>
    <mergeCell ref="B926:D926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215:D215"/>
    <mergeCell ref="B216:D216"/>
    <mergeCell ref="B918:D918"/>
    <mergeCell ref="B919:D919"/>
    <mergeCell ref="B920:D920"/>
    <mergeCell ref="B921:D921"/>
    <mergeCell ref="B922:D922"/>
    <mergeCell ref="B913:D913"/>
    <mergeCell ref="B914:D914"/>
    <mergeCell ref="B915:D915"/>
    <mergeCell ref="B717:D717"/>
    <mergeCell ref="B718:D718"/>
    <mergeCell ref="B719:D719"/>
    <mergeCell ref="B720:D720"/>
    <mergeCell ref="B721:D721"/>
    <mergeCell ref="B722:D722"/>
    <mergeCell ref="B723:D723"/>
    <mergeCell ref="B724:D724"/>
    <mergeCell ref="B725:D725"/>
    <mergeCell ref="B726:D726"/>
    <mergeCell ref="B727:D727"/>
    <mergeCell ref="B728:D728"/>
    <mergeCell ref="B729:D729"/>
    <mergeCell ref="B730:D730"/>
    <mergeCell ref="B731:D731"/>
    <mergeCell ref="B732:D732"/>
    <mergeCell ref="B733:D733"/>
    <mergeCell ref="B734:D734"/>
    <mergeCell ref="B745:D745"/>
    <mergeCell ref="B746:D746"/>
    <mergeCell ref="B747:D747"/>
    <mergeCell ref="B748:D748"/>
    <mergeCell ref="B749:D749"/>
    <mergeCell ref="B750:D750"/>
    <mergeCell ref="B751:D751"/>
    <mergeCell ref="B752:D752"/>
    <mergeCell ref="B735:D735"/>
    <mergeCell ref="B736:D736"/>
    <mergeCell ref="B737:D737"/>
    <mergeCell ref="B738:D738"/>
    <mergeCell ref="B739:D739"/>
    <mergeCell ref="B740:D740"/>
    <mergeCell ref="B741:D741"/>
    <mergeCell ref="B742:D742"/>
    <mergeCell ref="B743:D743"/>
    <mergeCell ref="B8:E8"/>
    <mergeCell ref="B762:D762"/>
    <mergeCell ref="B763:D763"/>
    <mergeCell ref="B764:D764"/>
    <mergeCell ref="B765:D765"/>
    <mergeCell ref="B766:D766"/>
    <mergeCell ref="B767:D767"/>
    <mergeCell ref="B768:D768"/>
    <mergeCell ref="B769:D769"/>
    <mergeCell ref="B287:D287"/>
    <mergeCell ref="B319:D319"/>
    <mergeCell ref="B320:D320"/>
    <mergeCell ref="B321:D321"/>
    <mergeCell ref="B349:D349"/>
    <mergeCell ref="B753:D753"/>
    <mergeCell ref="B754:D754"/>
    <mergeCell ref="B755:D755"/>
    <mergeCell ref="B756:D756"/>
    <mergeCell ref="B757:D757"/>
    <mergeCell ref="B758:D758"/>
    <mergeCell ref="B759:D759"/>
    <mergeCell ref="B760:D760"/>
    <mergeCell ref="B761:D761"/>
    <mergeCell ref="B744:D744"/>
  </mergeCells>
  <pageMargins left="0.7" right="0.7" top="0.75" bottom="0.75" header="0.3" footer="0.3"/>
  <pageSetup paperSize="9" scale="57" fitToHeight="0" orientation="portrait" r:id="rId1"/>
  <rowBreaks count="13" manualBreakCount="13">
    <brk id="68" max="16383" man="1"/>
    <brk id="131" max="16383" man="1"/>
    <brk id="190" max="16383" man="1"/>
    <brk id="260" max="16383" man="1"/>
    <brk id="331" max="16383" man="1"/>
    <brk id="391" max="16383" man="1"/>
    <brk id="464" max="16383" man="1"/>
    <brk id="522" max="16383" man="1"/>
    <brk id="640" max="16383" man="1"/>
    <brk id="707" max="16383" man="1"/>
    <brk id="769" max="16383" man="1"/>
    <brk id="853" max="16383" man="1"/>
    <brk id="9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EFED-0627-4A8D-BA30-1D3164484A77}">
  <sheetPr>
    <pageSetUpPr fitToPage="1"/>
  </sheetPr>
  <dimension ref="A1:H287"/>
  <sheetViews>
    <sheetView topLeftCell="A84" zoomScaleNormal="100" workbookViewId="0">
      <selection activeCell="K84" sqref="K84"/>
    </sheetView>
  </sheetViews>
  <sheetFormatPr defaultRowHeight="15" x14ac:dyDescent="0.25"/>
  <cols>
    <col min="1" max="1" width="8.7109375" customWidth="1"/>
    <col min="2" max="2" width="45.42578125" customWidth="1"/>
    <col min="3" max="3" width="7.140625" customWidth="1"/>
    <col min="4" max="4" width="13.140625" style="170" customWidth="1"/>
    <col min="5" max="5" width="13.42578125" style="177" customWidth="1"/>
    <col min="6" max="6" width="9.28515625" style="174" customWidth="1"/>
    <col min="7" max="7" width="8.85546875" style="174" customWidth="1"/>
  </cols>
  <sheetData>
    <row r="1" spans="1:7" x14ac:dyDescent="0.25">
      <c r="A1" s="32" t="s">
        <v>229</v>
      </c>
      <c r="B1" s="32"/>
      <c r="C1" s="526" t="s">
        <v>230</v>
      </c>
      <c r="D1" s="526"/>
      <c r="E1" s="174"/>
    </row>
    <row r="2" spans="1:7" x14ac:dyDescent="0.25">
      <c r="E2" s="174"/>
    </row>
    <row r="3" spans="1:7" x14ac:dyDescent="0.25">
      <c r="A3" s="170"/>
      <c r="B3" s="175" t="s">
        <v>231</v>
      </c>
      <c r="E3" s="176"/>
      <c r="F3" s="176"/>
      <c r="G3" s="176"/>
    </row>
    <row r="4" spans="1:7" x14ac:dyDescent="0.25">
      <c r="D4" s="527" t="s">
        <v>232</v>
      </c>
      <c r="E4" s="177" t="s">
        <v>233</v>
      </c>
    </row>
    <row r="5" spans="1:7" x14ac:dyDescent="0.25">
      <c r="A5" s="528" t="s">
        <v>234</v>
      </c>
      <c r="B5" s="528"/>
      <c r="D5" s="527"/>
      <c r="E5" s="177" t="s">
        <v>235</v>
      </c>
      <c r="F5" s="178"/>
    </row>
    <row r="6" spans="1:7" x14ac:dyDescent="0.25">
      <c r="D6" s="527"/>
      <c r="E6" s="177" t="s">
        <v>236</v>
      </c>
      <c r="F6" s="178"/>
    </row>
    <row r="8" spans="1:7" ht="15" customHeight="1" x14ac:dyDescent="0.25">
      <c r="A8" s="529" t="s">
        <v>237</v>
      </c>
      <c r="B8" s="531" t="s">
        <v>238</v>
      </c>
      <c r="C8" s="533" t="s">
        <v>239</v>
      </c>
      <c r="D8" s="179" t="s">
        <v>240</v>
      </c>
      <c r="E8" s="535" t="s">
        <v>241</v>
      </c>
      <c r="F8" s="180" t="s">
        <v>242</v>
      </c>
      <c r="G8" s="180" t="s">
        <v>243</v>
      </c>
    </row>
    <row r="9" spans="1:7" x14ac:dyDescent="0.25">
      <c r="A9" s="530"/>
      <c r="B9" s="532"/>
      <c r="C9" s="534"/>
      <c r="D9" s="181">
        <v>2024</v>
      </c>
      <c r="E9" s="536"/>
      <c r="F9" s="182"/>
      <c r="G9" s="182" t="s">
        <v>244</v>
      </c>
    </row>
    <row r="10" spans="1:7" ht="19.5" customHeight="1" x14ac:dyDescent="0.25">
      <c r="A10" s="183">
        <v>6</v>
      </c>
      <c r="B10" s="184" t="s">
        <v>245</v>
      </c>
      <c r="C10" s="185" t="s">
        <v>246</v>
      </c>
      <c r="D10" s="186">
        <f>D32+D34</f>
        <v>1739021.32</v>
      </c>
      <c r="E10" s="186">
        <f>E32+E34</f>
        <v>1571061.29</v>
      </c>
      <c r="F10" s="187">
        <f>SUM(E10/D10)</f>
        <v>0.90341692303116794</v>
      </c>
      <c r="G10" s="188">
        <f>SUM(E10/D10)*100</f>
        <v>90.341692303116787</v>
      </c>
    </row>
    <row r="11" spans="1:7" ht="19.5" customHeight="1" x14ac:dyDescent="0.25">
      <c r="A11" s="189" t="s">
        <v>247</v>
      </c>
      <c r="B11" t="s">
        <v>248</v>
      </c>
      <c r="C11" s="537" t="s">
        <v>249</v>
      </c>
      <c r="D11" s="540">
        <v>181986.42</v>
      </c>
      <c r="E11" s="543">
        <f>E14+E21+E23</f>
        <v>132273.95000000001</v>
      </c>
      <c r="F11" s="546">
        <f t="shared" ref="F11" si="0">SUM(E11/D11)</f>
        <v>0.72683417806669315</v>
      </c>
      <c r="G11" s="523">
        <f t="shared" ref="G11" si="1">SUM(E11/D11)*100</f>
        <v>72.683417806669311</v>
      </c>
    </row>
    <row r="12" spans="1:7" ht="15.75" customHeight="1" x14ac:dyDescent="0.25">
      <c r="A12" s="549" t="s">
        <v>250</v>
      </c>
      <c r="B12" s="549"/>
      <c r="C12" s="538"/>
      <c r="D12" s="541"/>
      <c r="E12" s="544"/>
      <c r="F12" s="547"/>
      <c r="G12" s="524"/>
    </row>
    <row r="13" spans="1:7" ht="15.75" customHeight="1" x14ac:dyDescent="0.25">
      <c r="A13" s="550" t="s">
        <v>251</v>
      </c>
      <c r="B13" s="551"/>
      <c r="C13" s="539"/>
      <c r="D13" s="542"/>
      <c r="E13" s="545"/>
      <c r="F13" s="548"/>
      <c r="G13" s="525"/>
    </row>
    <row r="14" spans="1:7" ht="18.75" customHeight="1" x14ac:dyDescent="0.25">
      <c r="A14" s="193" t="s">
        <v>252</v>
      </c>
      <c r="B14" s="194" t="s">
        <v>253</v>
      </c>
      <c r="C14" s="195" t="s">
        <v>249</v>
      </c>
      <c r="D14" s="196">
        <f>SUM(D15:D16)</f>
        <v>111386.42</v>
      </c>
      <c r="E14" s="196">
        <f>SUM(E15:E16)</f>
        <v>111386.42</v>
      </c>
      <c r="F14" s="197">
        <f t="shared" ref="F14:F32" si="2">SUM(E14/D14)</f>
        <v>1</v>
      </c>
      <c r="G14" s="197">
        <f t="shared" ref="G14:G32" si="3">SUM(E14/D14)*100</f>
        <v>100</v>
      </c>
    </row>
    <row r="15" spans="1:7" ht="25.5" customHeight="1" x14ac:dyDescent="0.25">
      <c r="A15" s="198">
        <v>671110</v>
      </c>
      <c r="B15" s="199" t="s">
        <v>254</v>
      </c>
      <c r="C15" s="200"/>
      <c r="D15" s="201">
        <v>108022.02</v>
      </c>
      <c r="E15" s="202">
        <v>108022.02</v>
      </c>
      <c r="F15" s="202">
        <f t="shared" si="2"/>
        <v>1</v>
      </c>
      <c r="G15" s="202">
        <f t="shared" si="3"/>
        <v>100</v>
      </c>
    </row>
    <row r="16" spans="1:7" ht="24" customHeight="1" x14ac:dyDescent="0.25">
      <c r="A16" s="203">
        <v>671210</v>
      </c>
      <c r="B16" s="199" t="s">
        <v>255</v>
      </c>
      <c r="C16" s="204"/>
      <c r="D16" s="201">
        <v>3364.4</v>
      </c>
      <c r="E16" s="202">
        <v>3364.4</v>
      </c>
      <c r="F16" s="202">
        <f t="shared" si="2"/>
        <v>1</v>
      </c>
      <c r="G16" s="202">
        <f t="shared" si="3"/>
        <v>100</v>
      </c>
    </row>
    <row r="17" spans="1:7" ht="15.75" customHeight="1" x14ac:dyDescent="0.25">
      <c r="A17" s="203"/>
      <c r="B17" s="205" t="s">
        <v>256</v>
      </c>
      <c r="C17" s="206" t="s">
        <v>249</v>
      </c>
      <c r="D17" s="207">
        <f>SUM(D15+D16)</f>
        <v>111386.42</v>
      </c>
      <c r="E17" s="207">
        <f>SUM(E15+E16)</f>
        <v>111386.42</v>
      </c>
      <c r="F17" s="197">
        <f>SUM(E17/D17)</f>
        <v>1</v>
      </c>
      <c r="G17" s="197">
        <f>SUM(E17/D17)*100</f>
        <v>100</v>
      </c>
    </row>
    <row r="18" spans="1:7" ht="27.75" customHeight="1" x14ac:dyDescent="0.25">
      <c r="A18" s="552">
        <v>671211</v>
      </c>
      <c r="B18" s="209" t="s">
        <v>257</v>
      </c>
      <c r="C18" s="200"/>
      <c r="D18" s="201">
        <v>13300</v>
      </c>
      <c r="E18" s="202">
        <v>0</v>
      </c>
      <c r="F18" s="202">
        <f t="shared" si="2"/>
        <v>0</v>
      </c>
      <c r="G18" s="202">
        <f t="shared" si="3"/>
        <v>0</v>
      </c>
    </row>
    <row r="19" spans="1:7" ht="27.75" customHeight="1" x14ac:dyDescent="0.25">
      <c r="A19" s="552"/>
      <c r="B19" s="199" t="s">
        <v>258</v>
      </c>
      <c r="C19" s="200"/>
      <c r="D19" s="201">
        <v>20000</v>
      </c>
      <c r="E19" s="202">
        <v>0</v>
      </c>
      <c r="F19" s="202">
        <f t="shared" si="2"/>
        <v>0</v>
      </c>
      <c r="G19" s="202">
        <f t="shared" si="3"/>
        <v>0</v>
      </c>
    </row>
    <row r="20" spans="1:7" ht="20.100000000000001" customHeight="1" x14ac:dyDescent="0.25">
      <c r="A20" s="553"/>
      <c r="B20" s="199" t="s">
        <v>255</v>
      </c>
      <c r="C20" s="204"/>
      <c r="D20" s="201">
        <v>13300</v>
      </c>
      <c r="E20" s="211">
        <v>0</v>
      </c>
      <c r="F20" s="202">
        <f t="shared" si="2"/>
        <v>0</v>
      </c>
      <c r="G20" s="202">
        <f t="shared" si="3"/>
        <v>0</v>
      </c>
    </row>
    <row r="21" spans="1:7" ht="20.100000000000001" customHeight="1" x14ac:dyDescent="0.25">
      <c r="A21" s="203"/>
      <c r="B21" s="205" t="s">
        <v>259</v>
      </c>
      <c r="C21" s="212"/>
      <c r="D21" s="207">
        <f>SUM(D18:D20)</f>
        <v>46600</v>
      </c>
      <c r="E21" s="197">
        <f>E20+E19+E18</f>
        <v>0</v>
      </c>
      <c r="F21" s="197">
        <f t="shared" si="2"/>
        <v>0</v>
      </c>
      <c r="G21" s="197">
        <f t="shared" si="3"/>
        <v>0</v>
      </c>
    </row>
    <row r="22" spans="1:7" ht="20.100000000000001" customHeight="1" x14ac:dyDescent="0.25">
      <c r="A22" s="213"/>
      <c r="B22" s="205" t="s">
        <v>260</v>
      </c>
      <c r="C22" s="212"/>
      <c r="D22" s="207">
        <f>SUM(D17+D21)</f>
        <v>157986.41999999998</v>
      </c>
      <c r="E22" s="197">
        <f>E21+E17</f>
        <v>111386.42</v>
      </c>
      <c r="F22" s="197">
        <f t="shared" si="2"/>
        <v>0.70503793933681147</v>
      </c>
      <c r="G22" s="197">
        <f t="shared" si="3"/>
        <v>70.503793933681152</v>
      </c>
    </row>
    <row r="23" spans="1:7" ht="20.100000000000001" customHeight="1" x14ac:dyDescent="0.25">
      <c r="A23" s="213"/>
      <c r="B23" s="209" t="s">
        <v>261</v>
      </c>
      <c r="C23" s="200"/>
      <c r="D23" s="214">
        <f>SUM(D24:D31)</f>
        <v>24000</v>
      </c>
      <c r="E23" s="215">
        <f>SUM(E24:E31)</f>
        <v>20887.53</v>
      </c>
      <c r="F23" s="202">
        <f t="shared" si="2"/>
        <v>0.87031375</v>
      </c>
      <c r="G23" s="202">
        <f t="shared" si="3"/>
        <v>87.031374999999997</v>
      </c>
    </row>
    <row r="24" spans="1:7" ht="23.25" customHeight="1" x14ac:dyDescent="0.25">
      <c r="A24" s="216">
        <v>671111</v>
      </c>
      <c r="B24" s="217" t="s">
        <v>262</v>
      </c>
      <c r="C24" s="200"/>
      <c r="D24" s="218">
        <v>20300</v>
      </c>
      <c r="E24" s="202">
        <f>3353.2+13809</f>
        <v>17162.2</v>
      </c>
      <c r="F24" s="202">
        <f t="shared" si="2"/>
        <v>0.84542857142857142</v>
      </c>
      <c r="G24" s="202">
        <f t="shared" si="3"/>
        <v>84.542857142857144</v>
      </c>
    </row>
    <row r="25" spans="1:7" ht="21" customHeight="1" x14ac:dyDescent="0.25">
      <c r="A25" s="216">
        <v>671112</v>
      </c>
      <c r="B25" s="217" t="s">
        <v>263</v>
      </c>
      <c r="C25" s="200"/>
      <c r="D25" s="201">
        <v>1300</v>
      </c>
      <c r="E25" s="202">
        <v>1592</v>
      </c>
      <c r="F25" s="202">
        <f t="shared" si="2"/>
        <v>1.2246153846153847</v>
      </c>
      <c r="G25" s="202">
        <f t="shared" si="3"/>
        <v>122.46153846153847</v>
      </c>
    </row>
    <row r="26" spans="1:7" ht="18.75" customHeight="1" x14ac:dyDescent="0.25">
      <c r="A26" s="219">
        <v>671113</v>
      </c>
      <c r="B26" s="217" t="s">
        <v>264</v>
      </c>
      <c r="C26" s="200"/>
      <c r="D26" s="201">
        <v>1000</v>
      </c>
      <c r="E26" s="202">
        <v>805.55</v>
      </c>
      <c r="F26" s="202">
        <f t="shared" si="2"/>
        <v>0.80554999999999999</v>
      </c>
      <c r="G26" s="202">
        <f t="shared" si="3"/>
        <v>80.554999999999993</v>
      </c>
    </row>
    <row r="27" spans="1:7" ht="18.75" customHeight="1" x14ac:dyDescent="0.25">
      <c r="A27" s="220">
        <v>671114</v>
      </c>
      <c r="B27" s="217" t="s">
        <v>265</v>
      </c>
      <c r="C27" s="200"/>
      <c r="D27" s="201">
        <v>0</v>
      </c>
      <c r="E27" s="202">
        <v>0</v>
      </c>
      <c r="F27" s="202" t="e">
        <f t="shared" si="2"/>
        <v>#DIV/0!</v>
      </c>
      <c r="G27" s="202" t="e">
        <f t="shared" si="3"/>
        <v>#DIV/0!</v>
      </c>
    </row>
    <row r="28" spans="1:7" ht="18.75" customHeight="1" x14ac:dyDescent="0.25">
      <c r="A28" s="220">
        <v>671115</v>
      </c>
      <c r="B28" s="221" t="s">
        <v>266</v>
      </c>
      <c r="C28" s="200"/>
      <c r="D28" s="201">
        <v>0</v>
      </c>
      <c r="E28" s="202">
        <v>0</v>
      </c>
      <c r="F28" s="202" t="e">
        <f t="shared" si="2"/>
        <v>#DIV/0!</v>
      </c>
      <c r="G28" s="202" t="e">
        <f t="shared" si="3"/>
        <v>#DIV/0!</v>
      </c>
    </row>
    <row r="29" spans="1:7" ht="18.75" customHeight="1" x14ac:dyDescent="0.25">
      <c r="A29" s="220">
        <v>671117</v>
      </c>
      <c r="B29" s="221" t="s">
        <v>267</v>
      </c>
      <c r="C29" s="200"/>
      <c r="D29" s="201">
        <v>0</v>
      </c>
      <c r="E29" s="202">
        <v>0</v>
      </c>
      <c r="F29" s="202" t="e">
        <f t="shared" si="2"/>
        <v>#DIV/0!</v>
      </c>
      <c r="G29" s="202" t="e">
        <f t="shared" si="3"/>
        <v>#DIV/0!</v>
      </c>
    </row>
    <row r="30" spans="1:7" ht="18.75" customHeight="1" x14ac:dyDescent="0.25">
      <c r="A30" s="220">
        <v>671119</v>
      </c>
      <c r="B30" s="221" t="s">
        <v>268</v>
      </c>
      <c r="C30" s="209"/>
      <c r="D30" s="222">
        <v>1400</v>
      </c>
      <c r="E30" s="202">
        <v>1327.78</v>
      </c>
      <c r="F30" s="202">
        <f t="shared" si="2"/>
        <v>0.94841428571428565</v>
      </c>
      <c r="G30" s="202">
        <f t="shared" si="3"/>
        <v>94.841428571428565</v>
      </c>
    </row>
    <row r="31" spans="1:7" ht="18.75" customHeight="1" x14ac:dyDescent="0.25">
      <c r="A31" s="223">
        <v>922</v>
      </c>
      <c r="B31" s="221" t="s">
        <v>269</v>
      </c>
      <c r="C31" s="209"/>
      <c r="D31" s="222">
        <v>0</v>
      </c>
      <c r="E31" s="202">
        <v>0</v>
      </c>
      <c r="F31" s="202" t="e">
        <f t="shared" si="2"/>
        <v>#DIV/0!</v>
      </c>
      <c r="G31" s="202" t="e">
        <f t="shared" si="3"/>
        <v>#DIV/0!</v>
      </c>
    </row>
    <row r="32" spans="1:7" ht="24" customHeight="1" x14ac:dyDescent="0.25">
      <c r="A32" s="554" t="s">
        <v>270</v>
      </c>
      <c r="B32" s="555"/>
      <c r="C32" s="224"/>
      <c r="D32" s="225">
        <f>SUM(D17+D23+D21)</f>
        <v>181986.41999999998</v>
      </c>
      <c r="E32" s="215">
        <f>E23+E22</f>
        <v>132273.95000000001</v>
      </c>
      <c r="F32" s="202">
        <f t="shared" si="2"/>
        <v>0.72683417806669326</v>
      </c>
      <c r="G32" s="202">
        <f t="shared" si="3"/>
        <v>72.683417806669326</v>
      </c>
    </row>
    <row r="33" spans="1:7" ht="14.25" customHeight="1" x14ac:dyDescent="0.25">
      <c r="A33" s="226"/>
      <c r="B33" s="226"/>
      <c r="C33" s="227"/>
      <c r="D33" s="228"/>
      <c r="E33" s="229"/>
      <c r="F33" s="230"/>
      <c r="G33" s="230"/>
    </row>
    <row r="34" spans="1:7" ht="24" customHeight="1" x14ac:dyDescent="0.25">
      <c r="A34" s="231" t="s">
        <v>271</v>
      </c>
      <c r="B34" s="232"/>
      <c r="C34" s="185" t="s">
        <v>246</v>
      </c>
      <c r="D34" s="233">
        <f>SUM(D37+D45+D54+D59+D63+D66)</f>
        <v>1557034.9000000001</v>
      </c>
      <c r="E34" s="234">
        <f>E37+E45+E54+E59+E63+E66</f>
        <v>1438787.34</v>
      </c>
      <c r="F34" s="234">
        <f t="shared" ref="F34:F71" si="4">SUM(E34/D34)</f>
        <v>0.92405593477705605</v>
      </c>
      <c r="G34" s="235">
        <f t="shared" ref="G34:G71" si="5">SUM(E34/D34)*100</f>
        <v>92.405593477705608</v>
      </c>
    </row>
    <row r="35" spans="1:7" ht="15.75" customHeight="1" x14ac:dyDescent="0.25">
      <c r="A35" s="189" t="s">
        <v>272</v>
      </c>
      <c r="B35" s="166">
        <v>1023115</v>
      </c>
      <c r="C35" s="556" t="s">
        <v>273</v>
      </c>
      <c r="D35" s="236"/>
      <c r="E35" s="237"/>
      <c r="F35" s="237"/>
      <c r="G35" s="237"/>
    </row>
    <row r="36" spans="1:7" ht="15.75" customHeight="1" x14ac:dyDescent="0.25">
      <c r="A36" s="238" t="s">
        <v>274</v>
      </c>
      <c r="B36" s="190"/>
      <c r="C36" s="557"/>
      <c r="D36" s="239"/>
      <c r="E36" s="240"/>
      <c r="F36" s="202"/>
      <c r="G36" s="202"/>
    </row>
    <row r="37" spans="1:7" ht="19.5" customHeight="1" x14ac:dyDescent="0.25">
      <c r="A37" s="241" t="s">
        <v>275</v>
      </c>
      <c r="B37" s="242" t="s">
        <v>276</v>
      </c>
      <c r="C37" s="242" t="s">
        <v>277</v>
      </c>
      <c r="D37" s="243">
        <f>SUM(D38:D44)</f>
        <v>6702.1</v>
      </c>
      <c r="E37" s="243">
        <f>SUM(E38:E44)</f>
        <v>3100</v>
      </c>
      <c r="F37" s="244">
        <f t="shared" si="4"/>
        <v>0.46254159144148849</v>
      </c>
      <c r="G37" s="244">
        <f t="shared" si="5"/>
        <v>46.254159144148851</v>
      </c>
    </row>
    <row r="38" spans="1:7" ht="26.1" customHeight="1" x14ac:dyDescent="0.25">
      <c r="A38" s="216">
        <v>66311</v>
      </c>
      <c r="B38" s="245" t="s">
        <v>278</v>
      </c>
      <c r="C38" s="246" t="s">
        <v>279</v>
      </c>
      <c r="D38" s="247">
        <v>0</v>
      </c>
      <c r="E38" s="202">
        <v>0</v>
      </c>
      <c r="F38" s="202" t="e">
        <f t="shared" si="4"/>
        <v>#DIV/0!</v>
      </c>
      <c r="G38" s="202" t="e">
        <f t="shared" si="5"/>
        <v>#DIV/0!</v>
      </c>
    </row>
    <row r="39" spans="1:7" ht="26.1" customHeight="1" x14ac:dyDescent="0.25">
      <c r="A39" s="216">
        <v>66312</v>
      </c>
      <c r="B39" s="245" t="s">
        <v>280</v>
      </c>
      <c r="C39" s="246" t="s">
        <v>281</v>
      </c>
      <c r="D39" s="247">
        <v>0</v>
      </c>
      <c r="E39" s="202">
        <v>0</v>
      </c>
      <c r="F39" s="202" t="e">
        <f t="shared" si="4"/>
        <v>#DIV/0!</v>
      </c>
      <c r="G39" s="202" t="e">
        <f t="shared" si="5"/>
        <v>#DIV/0!</v>
      </c>
    </row>
    <row r="40" spans="1:7" ht="26.1" customHeight="1" x14ac:dyDescent="0.25">
      <c r="A40" s="213">
        <v>66313</v>
      </c>
      <c r="B40" s="245" t="s">
        <v>282</v>
      </c>
      <c r="C40" s="248" t="s">
        <v>283</v>
      </c>
      <c r="D40" s="249">
        <v>2340</v>
      </c>
      <c r="E40" s="202">
        <v>2340</v>
      </c>
      <c r="F40" s="202">
        <f t="shared" si="4"/>
        <v>1</v>
      </c>
      <c r="G40" s="202">
        <f t="shared" si="5"/>
        <v>100</v>
      </c>
    </row>
    <row r="41" spans="1:7" ht="26.1" customHeight="1" x14ac:dyDescent="0.25">
      <c r="A41" s="213">
        <v>66314</v>
      </c>
      <c r="B41" s="245" t="s">
        <v>284</v>
      </c>
      <c r="C41" s="248" t="s">
        <v>285</v>
      </c>
      <c r="D41" s="249">
        <v>560</v>
      </c>
      <c r="E41" s="202">
        <v>560</v>
      </c>
      <c r="F41" s="202">
        <f t="shared" si="4"/>
        <v>1</v>
      </c>
      <c r="G41" s="202">
        <f t="shared" si="5"/>
        <v>100</v>
      </c>
    </row>
    <row r="42" spans="1:7" ht="26.1" customHeight="1" x14ac:dyDescent="0.25">
      <c r="A42" s="216">
        <v>66322</v>
      </c>
      <c r="B42" s="245" t="s">
        <v>286</v>
      </c>
      <c r="C42" s="248" t="s">
        <v>287</v>
      </c>
      <c r="D42" s="249">
        <v>0</v>
      </c>
      <c r="E42" s="202">
        <v>0</v>
      </c>
      <c r="F42" s="202" t="e">
        <f t="shared" si="4"/>
        <v>#DIV/0!</v>
      </c>
      <c r="G42" s="202" t="e">
        <f t="shared" si="5"/>
        <v>#DIV/0!</v>
      </c>
    </row>
    <row r="43" spans="1:7" ht="26.1" customHeight="1" x14ac:dyDescent="0.25">
      <c r="A43" s="216">
        <v>66324</v>
      </c>
      <c r="B43" s="245" t="s">
        <v>288</v>
      </c>
      <c r="C43" s="248" t="s">
        <v>289</v>
      </c>
      <c r="D43" s="247">
        <v>200</v>
      </c>
      <c r="E43" s="202">
        <v>200</v>
      </c>
      <c r="F43" s="202">
        <f t="shared" si="4"/>
        <v>1</v>
      </c>
      <c r="G43" s="202">
        <f t="shared" si="5"/>
        <v>100</v>
      </c>
    </row>
    <row r="44" spans="1:7" ht="24" customHeight="1" x14ac:dyDescent="0.25">
      <c r="A44" s="250">
        <v>92211</v>
      </c>
      <c r="B44" s="251" t="s">
        <v>290</v>
      </c>
      <c r="C44" s="246" t="s">
        <v>291</v>
      </c>
      <c r="D44" s="252">
        <v>3602.1</v>
      </c>
      <c r="E44" s="202">
        <v>0</v>
      </c>
      <c r="F44" s="202">
        <f t="shared" si="4"/>
        <v>0</v>
      </c>
      <c r="G44" s="202">
        <f t="shared" si="5"/>
        <v>0</v>
      </c>
    </row>
    <row r="45" spans="1:7" ht="18" customHeight="1" x14ac:dyDescent="0.25">
      <c r="A45" s="241" t="s">
        <v>292</v>
      </c>
      <c r="B45" s="253" t="s">
        <v>293</v>
      </c>
      <c r="C45" s="242" t="s">
        <v>277</v>
      </c>
      <c r="D45" s="243">
        <f>SUM(D46:D53)</f>
        <v>40000</v>
      </c>
      <c r="E45" s="243">
        <f>SUM(E46:E53)</f>
        <v>1255.44</v>
      </c>
      <c r="F45" s="244">
        <f t="shared" si="4"/>
        <v>3.1386000000000004E-2</v>
      </c>
      <c r="G45" s="244">
        <f t="shared" si="5"/>
        <v>3.1386000000000003</v>
      </c>
    </row>
    <row r="46" spans="1:7" ht="24" customHeight="1" x14ac:dyDescent="0.25">
      <c r="A46" s="254">
        <v>64132</v>
      </c>
      <c r="B46" s="255" t="s">
        <v>294</v>
      </c>
      <c r="C46" s="256" t="s">
        <v>295</v>
      </c>
      <c r="D46" s="257">
        <v>15</v>
      </c>
      <c r="E46" s="202">
        <f>18.32+1.08</f>
        <v>19.399999999999999</v>
      </c>
      <c r="F46" s="202">
        <f t="shared" si="4"/>
        <v>1.2933333333333332</v>
      </c>
      <c r="G46" s="202">
        <f t="shared" si="5"/>
        <v>129.33333333333331</v>
      </c>
    </row>
    <row r="47" spans="1:7" ht="24" customHeight="1" x14ac:dyDescent="0.25">
      <c r="A47" s="254">
        <v>66142</v>
      </c>
      <c r="B47" s="258" t="s">
        <v>296</v>
      </c>
      <c r="C47" s="259" t="s">
        <v>297</v>
      </c>
      <c r="D47" s="260">
        <v>500</v>
      </c>
      <c r="E47" s="202">
        <v>22.4</v>
      </c>
      <c r="F47" s="202">
        <f t="shared" si="4"/>
        <v>4.48E-2</v>
      </c>
      <c r="G47" s="202">
        <f t="shared" si="5"/>
        <v>4.4799999999999995</v>
      </c>
    </row>
    <row r="48" spans="1:7" ht="27" customHeight="1" x14ac:dyDescent="0.25">
      <c r="A48" s="208">
        <v>66151</v>
      </c>
      <c r="B48" s="261" t="s">
        <v>298</v>
      </c>
      <c r="C48" s="262" t="s">
        <v>299</v>
      </c>
      <c r="D48" s="260">
        <v>16900</v>
      </c>
      <c r="E48" s="202">
        <v>104</v>
      </c>
      <c r="F48" s="202">
        <f t="shared" si="4"/>
        <v>6.1538461538461538E-3</v>
      </c>
      <c r="G48" s="202">
        <f t="shared" si="5"/>
        <v>0.61538461538461542</v>
      </c>
    </row>
    <row r="49" spans="1:7" ht="24" customHeight="1" x14ac:dyDescent="0.25">
      <c r="A49" s="250">
        <v>65268</v>
      </c>
      <c r="B49" s="217" t="s">
        <v>300</v>
      </c>
      <c r="C49" s="263" t="s">
        <v>301</v>
      </c>
      <c r="D49" s="260">
        <v>500</v>
      </c>
      <c r="E49" s="202">
        <v>434</v>
      </c>
      <c r="F49" s="202">
        <f t="shared" si="4"/>
        <v>0.86799999999999999</v>
      </c>
      <c r="G49" s="202">
        <f t="shared" si="5"/>
        <v>86.8</v>
      </c>
    </row>
    <row r="50" spans="1:7" ht="26.1" customHeight="1" x14ac:dyDescent="0.25">
      <c r="A50" s="208">
        <v>66311</v>
      </c>
      <c r="B50" s="245" t="s">
        <v>302</v>
      </c>
      <c r="C50" s="246" t="s">
        <v>303</v>
      </c>
      <c r="D50" s="247">
        <v>1000</v>
      </c>
      <c r="E50" s="202">
        <f>100+575.64</f>
        <v>675.64</v>
      </c>
      <c r="F50" s="202">
        <f t="shared" si="4"/>
        <v>0.67564000000000002</v>
      </c>
      <c r="G50" s="202">
        <f t="shared" si="5"/>
        <v>67.564000000000007</v>
      </c>
    </row>
    <row r="51" spans="1:7" ht="24" customHeight="1" x14ac:dyDescent="0.25">
      <c r="A51" s="210">
        <v>68311</v>
      </c>
      <c r="B51" s="217" t="s">
        <v>304</v>
      </c>
      <c r="C51" s="263" t="s">
        <v>305</v>
      </c>
      <c r="D51" s="249">
        <v>0</v>
      </c>
      <c r="E51" s="202">
        <v>0</v>
      </c>
      <c r="F51" s="202" t="e">
        <f t="shared" si="4"/>
        <v>#DIV/0!</v>
      </c>
      <c r="G51" s="202" t="e">
        <f t="shared" si="5"/>
        <v>#DIV/0!</v>
      </c>
    </row>
    <row r="52" spans="1:7" ht="24" customHeight="1" x14ac:dyDescent="0.25">
      <c r="A52" s="210">
        <v>72272</v>
      </c>
      <c r="B52" s="217" t="s">
        <v>306</v>
      </c>
      <c r="C52" s="263" t="s">
        <v>307</v>
      </c>
      <c r="D52" s="249">
        <v>1591.08</v>
      </c>
      <c r="E52" s="202">
        <v>0</v>
      </c>
      <c r="F52" s="202">
        <f t="shared" si="4"/>
        <v>0</v>
      </c>
      <c r="G52" s="202">
        <f t="shared" si="5"/>
        <v>0</v>
      </c>
    </row>
    <row r="53" spans="1:7" ht="24" customHeight="1" x14ac:dyDescent="0.25">
      <c r="A53" s="210">
        <v>92211</v>
      </c>
      <c r="B53" s="262" t="s">
        <v>290</v>
      </c>
      <c r="C53" s="264" t="s">
        <v>308</v>
      </c>
      <c r="D53" s="265">
        <v>19493.919999999998</v>
      </c>
      <c r="E53" s="202">
        <v>0</v>
      </c>
      <c r="F53" s="202">
        <f t="shared" si="4"/>
        <v>0</v>
      </c>
      <c r="G53" s="202">
        <f t="shared" si="5"/>
        <v>0</v>
      </c>
    </row>
    <row r="54" spans="1:7" ht="23.25" customHeight="1" x14ac:dyDescent="0.25">
      <c r="A54" s="266" t="s">
        <v>309</v>
      </c>
      <c r="B54" s="267" t="s">
        <v>310</v>
      </c>
      <c r="C54" s="242" t="s">
        <v>277</v>
      </c>
      <c r="D54" s="243">
        <f>SUM(D55:D58)</f>
        <v>12700</v>
      </c>
      <c r="E54" s="243">
        <f>SUM(E55:E58)</f>
        <v>7485.75</v>
      </c>
      <c r="F54" s="244">
        <f t="shared" si="4"/>
        <v>0.58942913385826767</v>
      </c>
      <c r="G54" s="244">
        <f t="shared" si="5"/>
        <v>58.94291338582677</v>
      </c>
    </row>
    <row r="55" spans="1:7" ht="24" customHeight="1" x14ac:dyDescent="0.25">
      <c r="A55" s="250">
        <v>65264</v>
      </c>
      <c r="B55" s="217" t="s">
        <v>311</v>
      </c>
      <c r="C55" s="268" t="s">
        <v>312</v>
      </c>
      <c r="D55" s="269">
        <v>12400</v>
      </c>
      <c r="E55" s="202">
        <v>7440.55</v>
      </c>
      <c r="F55" s="202">
        <f t="shared" si="4"/>
        <v>0.60004435483870966</v>
      </c>
      <c r="G55" s="202">
        <f t="shared" si="5"/>
        <v>60.004435483870964</v>
      </c>
    </row>
    <row r="56" spans="1:7" ht="26.25" customHeight="1" x14ac:dyDescent="0.25">
      <c r="A56" s="250">
        <v>65268</v>
      </c>
      <c r="B56" s="261" t="s">
        <v>313</v>
      </c>
      <c r="C56" s="268" t="s">
        <v>314</v>
      </c>
      <c r="D56" s="247">
        <v>0</v>
      </c>
      <c r="E56" s="202">
        <v>0</v>
      </c>
      <c r="F56" s="202" t="e">
        <f t="shared" si="4"/>
        <v>#DIV/0!</v>
      </c>
      <c r="G56" s="202" t="e">
        <f t="shared" si="5"/>
        <v>#DIV/0!</v>
      </c>
    </row>
    <row r="57" spans="1:7" ht="26.25" customHeight="1" x14ac:dyDescent="0.25">
      <c r="A57" s="270">
        <v>652690</v>
      </c>
      <c r="B57" s="262" t="s">
        <v>315</v>
      </c>
      <c r="C57" s="271" t="s">
        <v>316</v>
      </c>
      <c r="D57" s="260">
        <v>300</v>
      </c>
      <c r="E57" s="202">
        <v>45.2</v>
      </c>
      <c r="F57" s="202">
        <f t="shared" si="4"/>
        <v>0.15066666666666667</v>
      </c>
      <c r="G57" s="202">
        <f t="shared" si="5"/>
        <v>15.066666666666666</v>
      </c>
    </row>
    <row r="58" spans="1:7" ht="21" customHeight="1" x14ac:dyDescent="0.25">
      <c r="A58" s="210">
        <v>92211</v>
      </c>
      <c r="B58" s="262" t="s">
        <v>290</v>
      </c>
      <c r="C58" s="264" t="s">
        <v>317</v>
      </c>
      <c r="D58" s="272">
        <v>0</v>
      </c>
      <c r="E58" s="202">
        <v>0</v>
      </c>
      <c r="F58" s="202" t="e">
        <f t="shared" si="4"/>
        <v>#DIV/0!</v>
      </c>
      <c r="G58" s="202" t="e">
        <f t="shared" si="5"/>
        <v>#DIV/0!</v>
      </c>
    </row>
    <row r="59" spans="1:7" ht="23.25" customHeight="1" x14ac:dyDescent="0.25">
      <c r="A59" s="273" t="s">
        <v>318</v>
      </c>
      <c r="B59" s="267" t="s">
        <v>319</v>
      </c>
      <c r="C59" s="242" t="s">
        <v>277</v>
      </c>
      <c r="D59" s="274">
        <f>SUM(D60:D62)</f>
        <v>1400000</v>
      </c>
      <c r="E59" s="274">
        <f>SUM(E60:E62)</f>
        <v>1388354.06</v>
      </c>
      <c r="F59" s="244">
        <f t="shared" si="4"/>
        <v>0.99168147142857144</v>
      </c>
      <c r="G59" s="244">
        <f t="shared" si="5"/>
        <v>99.168147142857137</v>
      </c>
    </row>
    <row r="60" spans="1:7" ht="42" customHeight="1" x14ac:dyDescent="0.25">
      <c r="A60" s="208">
        <v>63622</v>
      </c>
      <c r="B60" s="217" t="s">
        <v>320</v>
      </c>
      <c r="C60" s="275" t="s">
        <v>321</v>
      </c>
      <c r="D60" s="276">
        <v>550</v>
      </c>
      <c r="E60" s="277">
        <v>760.37</v>
      </c>
      <c r="F60" s="202">
        <f t="shared" si="4"/>
        <v>1.382490909090909</v>
      </c>
      <c r="G60" s="202">
        <f t="shared" si="5"/>
        <v>138.24909090909091</v>
      </c>
    </row>
    <row r="61" spans="1:7" ht="24" customHeight="1" x14ac:dyDescent="0.25">
      <c r="A61" s="250">
        <v>92211</v>
      </c>
      <c r="B61" s="217" t="s">
        <v>290</v>
      </c>
      <c r="C61" s="264" t="s">
        <v>322</v>
      </c>
      <c r="D61" s="278">
        <v>1251.17</v>
      </c>
      <c r="E61" s="277">
        <v>0</v>
      </c>
      <c r="F61" s="202">
        <f t="shared" si="4"/>
        <v>0</v>
      </c>
      <c r="G61" s="202">
        <f t="shared" si="5"/>
        <v>0</v>
      </c>
    </row>
    <row r="62" spans="1:7" ht="42.75" customHeight="1" x14ac:dyDescent="0.25">
      <c r="A62" s="208">
        <v>63612</v>
      </c>
      <c r="B62" s="217" t="s">
        <v>323</v>
      </c>
      <c r="C62" s="275" t="s">
        <v>324</v>
      </c>
      <c r="D62" s="278">
        <v>1398198.83</v>
      </c>
      <c r="E62" s="277">
        <f>1386171.21+1422.48</f>
        <v>1387593.69</v>
      </c>
      <c r="F62" s="202">
        <f t="shared" si="4"/>
        <v>0.99241514170055478</v>
      </c>
      <c r="G62" s="202">
        <f t="shared" si="5"/>
        <v>99.241514170055481</v>
      </c>
    </row>
    <row r="63" spans="1:7" ht="24.75" customHeight="1" x14ac:dyDescent="0.25">
      <c r="A63" s="266" t="s">
        <v>325</v>
      </c>
      <c r="B63" s="267" t="s">
        <v>326</v>
      </c>
      <c r="C63" s="279" t="s">
        <v>277</v>
      </c>
      <c r="D63" s="280">
        <f t="shared" ref="D63:E63" si="6">SUM(D64:D65)</f>
        <v>12632.8</v>
      </c>
      <c r="E63" s="280">
        <f t="shared" si="6"/>
        <v>12632.8</v>
      </c>
      <c r="F63" s="244">
        <f t="shared" si="4"/>
        <v>1</v>
      </c>
      <c r="G63" s="244">
        <f t="shared" si="5"/>
        <v>100</v>
      </c>
    </row>
    <row r="64" spans="1:7" ht="24" customHeight="1" x14ac:dyDescent="0.25">
      <c r="A64" s="254">
        <v>63613</v>
      </c>
      <c r="B64" s="261" t="s">
        <v>327</v>
      </c>
      <c r="C64" s="281" t="s">
        <v>328</v>
      </c>
      <c r="D64" s="269">
        <v>12632.8</v>
      </c>
      <c r="E64" s="277">
        <v>12632.8</v>
      </c>
      <c r="F64" s="202">
        <f t="shared" si="4"/>
        <v>1</v>
      </c>
      <c r="G64" s="202">
        <f t="shared" si="5"/>
        <v>100</v>
      </c>
    </row>
    <row r="65" spans="1:7" ht="24" customHeight="1" x14ac:dyDescent="0.25">
      <c r="A65" s="254">
        <v>92211</v>
      </c>
      <c r="B65" s="261" t="s">
        <v>329</v>
      </c>
      <c r="C65" s="281" t="s">
        <v>330</v>
      </c>
      <c r="D65" s="269">
        <v>0</v>
      </c>
      <c r="E65" s="277">
        <v>0</v>
      </c>
      <c r="F65" s="202" t="e">
        <f t="shared" si="4"/>
        <v>#DIV/0!</v>
      </c>
      <c r="G65" s="202" t="e">
        <f t="shared" si="5"/>
        <v>#DIV/0!</v>
      </c>
    </row>
    <row r="66" spans="1:7" ht="30.75" customHeight="1" x14ac:dyDescent="0.25">
      <c r="A66" s="282" t="s">
        <v>331</v>
      </c>
      <c r="B66" s="267" t="s">
        <v>332</v>
      </c>
      <c r="C66" s="267"/>
      <c r="D66" s="283">
        <f>SUM(D67:D71)</f>
        <v>85000</v>
      </c>
      <c r="E66" s="283">
        <f>SUM(E67:E71)</f>
        <v>25959.29</v>
      </c>
      <c r="F66" s="244">
        <f t="shared" si="4"/>
        <v>0.30540341176470587</v>
      </c>
      <c r="G66" s="244">
        <f t="shared" si="5"/>
        <v>30.540341176470587</v>
      </c>
    </row>
    <row r="67" spans="1:7" ht="30.75" customHeight="1" x14ac:dyDescent="0.25">
      <c r="A67" s="270">
        <v>63811</v>
      </c>
      <c r="B67" s="217" t="s">
        <v>333</v>
      </c>
      <c r="C67" s="284" t="s">
        <v>334</v>
      </c>
      <c r="D67" s="276">
        <v>31110.32</v>
      </c>
      <c r="E67" s="202">
        <v>25490.400000000001</v>
      </c>
      <c r="F67" s="202">
        <f t="shared" si="4"/>
        <v>0.81935512074449901</v>
      </c>
      <c r="G67" s="202">
        <f t="shared" si="5"/>
        <v>81.935512074449903</v>
      </c>
    </row>
    <row r="68" spans="1:7" ht="30.75" customHeight="1" x14ac:dyDescent="0.25">
      <c r="A68" s="270">
        <v>63813</v>
      </c>
      <c r="B68" s="217" t="s">
        <v>335</v>
      </c>
      <c r="C68" s="284" t="s">
        <v>334</v>
      </c>
      <c r="D68" s="276">
        <v>428.67</v>
      </c>
      <c r="E68" s="202">
        <v>428.67</v>
      </c>
      <c r="F68" s="202">
        <f t="shared" si="4"/>
        <v>1</v>
      </c>
      <c r="G68" s="202">
        <f t="shared" si="5"/>
        <v>100</v>
      </c>
    </row>
    <row r="69" spans="1:7" ht="42.75" customHeight="1" x14ac:dyDescent="0.25">
      <c r="A69" s="208">
        <v>63612</v>
      </c>
      <c r="B69" s="217" t="s">
        <v>336</v>
      </c>
      <c r="C69" s="275" t="s">
        <v>337</v>
      </c>
      <c r="D69" s="278">
        <v>0</v>
      </c>
      <c r="E69" s="202">
        <v>0</v>
      </c>
      <c r="F69" s="202" t="e">
        <f t="shared" si="4"/>
        <v>#DIV/0!</v>
      </c>
      <c r="G69" s="202" t="e">
        <f t="shared" si="5"/>
        <v>#DIV/0!</v>
      </c>
    </row>
    <row r="70" spans="1:7" ht="30.75" customHeight="1" x14ac:dyDescent="0.25">
      <c r="A70" s="270">
        <v>64132</v>
      </c>
      <c r="B70" s="255" t="s">
        <v>338</v>
      </c>
      <c r="C70" s="285" t="s">
        <v>339</v>
      </c>
      <c r="D70" s="286">
        <v>50</v>
      </c>
      <c r="E70" s="202">
        <f>35.5+4.72</f>
        <v>40.22</v>
      </c>
      <c r="F70" s="202">
        <f t="shared" si="4"/>
        <v>0.8044</v>
      </c>
      <c r="G70" s="202">
        <f t="shared" si="5"/>
        <v>80.44</v>
      </c>
    </row>
    <row r="71" spans="1:7" ht="24" customHeight="1" x14ac:dyDescent="0.25">
      <c r="A71" s="250">
        <v>92211</v>
      </c>
      <c r="B71" s="287" t="s">
        <v>340</v>
      </c>
      <c r="C71" s="287" t="s">
        <v>341</v>
      </c>
      <c r="D71" s="288">
        <v>53411.01</v>
      </c>
      <c r="E71" s="202">
        <v>0</v>
      </c>
      <c r="F71" s="202">
        <f t="shared" si="4"/>
        <v>0</v>
      </c>
      <c r="G71" s="202">
        <f t="shared" si="5"/>
        <v>0</v>
      </c>
    </row>
    <row r="72" spans="1:7" ht="18" customHeight="1" x14ac:dyDescent="0.25">
      <c r="A72" s="289"/>
      <c r="B72" s="290"/>
      <c r="C72" s="290"/>
      <c r="D72"/>
      <c r="E72"/>
      <c r="F72"/>
      <c r="G72"/>
    </row>
    <row r="73" spans="1:7" ht="18" customHeight="1" x14ac:dyDescent="0.25">
      <c r="A73" s="289"/>
      <c r="B73" s="290"/>
      <c r="C73" s="290"/>
      <c r="D73"/>
      <c r="E73"/>
      <c r="F73"/>
      <c r="G73"/>
    </row>
    <row r="74" spans="1:7" ht="24" customHeight="1" x14ac:dyDescent="0.25">
      <c r="B74" s="291"/>
      <c r="C74" s="291"/>
      <c r="D74"/>
      <c r="E74"/>
      <c r="F74"/>
      <c r="G74"/>
    </row>
    <row r="75" spans="1:7" ht="15" customHeight="1" x14ac:dyDescent="0.25">
      <c r="A75" s="529" t="s">
        <v>237</v>
      </c>
      <c r="B75" s="531" t="s">
        <v>238</v>
      </c>
      <c r="C75" s="533" t="s">
        <v>239</v>
      </c>
      <c r="D75" s="179" t="s">
        <v>342</v>
      </c>
      <c r="E75" s="535" t="s">
        <v>241</v>
      </c>
      <c r="F75" s="180" t="s">
        <v>242</v>
      </c>
      <c r="G75" s="180" t="s">
        <v>243</v>
      </c>
    </row>
    <row r="76" spans="1:7" ht="15" customHeight="1" x14ac:dyDescent="0.25">
      <c r="A76" s="530"/>
      <c r="B76" s="532"/>
      <c r="C76" s="534"/>
      <c r="D76" s="292">
        <v>2024</v>
      </c>
      <c r="E76" s="536"/>
      <c r="F76" s="182"/>
      <c r="G76" s="182" t="s">
        <v>244</v>
      </c>
    </row>
    <row r="77" spans="1:7" ht="24" customHeight="1" x14ac:dyDescent="0.25">
      <c r="A77" s="293">
        <v>3</v>
      </c>
      <c r="B77" s="294" t="s">
        <v>343</v>
      </c>
      <c r="C77" s="185" t="s">
        <v>246</v>
      </c>
      <c r="D77" s="295">
        <f>D81+D165+D176+D211+D219+D234+D256</f>
        <v>1739021.32</v>
      </c>
      <c r="E77" s="295">
        <f>E81+E165+E176+E211+E219+E234+E256</f>
        <v>1622539.8699999999</v>
      </c>
      <c r="F77" s="230">
        <f t="shared" ref="F77" si="7">SUM(E77/D77)</f>
        <v>0.93301896379280724</v>
      </c>
      <c r="G77" s="230">
        <f t="shared" ref="G77" si="8">SUM(E77/D77)*100</f>
        <v>93.30189637928072</v>
      </c>
    </row>
    <row r="78" spans="1:7" ht="15.75" customHeight="1" x14ac:dyDescent="0.25">
      <c r="A78" s="238" t="s">
        <v>344</v>
      </c>
      <c r="B78" s="296" t="s">
        <v>248</v>
      </c>
      <c r="C78" s="296"/>
      <c r="D78" s="296"/>
      <c r="E78" s="297"/>
      <c r="F78" s="297"/>
      <c r="G78" s="298"/>
    </row>
    <row r="79" spans="1:7" ht="15.75" customHeight="1" x14ac:dyDescent="0.25">
      <c r="A79" s="299" t="s">
        <v>345</v>
      </c>
      <c r="B79" s="299"/>
      <c r="C79" s="299"/>
      <c r="D79" s="299"/>
      <c r="E79" s="300"/>
      <c r="F79" s="300"/>
      <c r="G79" s="301"/>
    </row>
    <row r="80" spans="1:7" ht="15.75" customHeight="1" x14ac:dyDescent="0.25">
      <c r="A80" s="238" t="s">
        <v>272</v>
      </c>
      <c r="B80" s="302" t="s">
        <v>346</v>
      </c>
      <c r="C80" s="302"/>
      <c r="D80" s="302"/>
      <c r="E80" s="303"/>
      <c r="F80" s="303"/>
      <c r="G80" s="304"/>
    </row>
    <row r="81" spans="1:7" ht="24" customHeight="1" x14ac:dyDescent="0.25">
      <c r="A81" s="558" t="s">
        <v>347</v>
      </c>
      <c r="B81" s="559"/>
      <c r="C81" s="305"/>
      <c r="D81" s="306">
        <f>SUM(D82+D129)</f>
        <v>181986.41999999998</v>
      </c>
      <c r="E81" s="306">
        <f>SUM(E82+E129)</f>
        <v>132253.95000000001</v>
      </c>
      <c r="F81" s="237">
        <f t="shared" ref="F81:F144" si="9">SUM(E81/D81)</f>
        <v>0.72672427975669851</v>
      </c>
      <c r="G81" s="237">
        <f t="shared" ref="G81:G144" si="10">SUM(E81/D81)*100</f>
        <v>72.672427975669848</v>
      </c>
    </row>
    <row r="82" spans="1:7" ht="24" customHeight="1" x14ac:dyDescent="0.25">
      <c r="A82" s="307" t="s">
        <v>252</v>
      </c>
      <c r="B82" s="308" t="s">
        <v>348</v>
      </c>
      <c r="C82" s="308" t="s">
        <v>249</v>
      </c>
      <c r="D82" s="309">
        <f>SUM(D83:D108)+SUM(D113:D128)</f>
        <v>111386.42</v>
      </c>
      <c r="E82" s="309">
        <f>SUM(E83:E108)+SUM(E113:E128)</f>
        <v>111386.42</v>
      </c>
      <c r="F82" s="244">
        <f t="shared" si="9"/>
        <v>1</v>
      </c>
      <c r="G82" s="244">
        <f t="shared" si="10"/>
        <v>100</v>
      </c>
    </row>
    <row r="83" spans="1:7" ht="24" customHeight="1" x14ac:dyDescent="0.25">
      <c r="A83" s="310">
        <v>321190</v>
      </c>
      <c r="B83" s="311" t="s">
        <v>349</v>
      </c>
      <c r="C83" s="312" t="s">
        <v>350</v>
      </c>
      <c r="D83" s="260">
        <v>3000</v>
      </c>
      <c r="E83" s="202">
        <f>1887.61+94+883.27+31.76+20+578.52</f>
        <v>3495.1600000000003</v>
      </c>
      <c r="F83" s="202">
        <f t="shared" si="9"/>
        <v>1.1650533333333335</v>
      </c>
      <c r="G83" s="202">
        <f t="shared" si="10"/>
        <v>116.50533333333335</v>
      </c>
    </row>
    <row r="84" spans="1:7" ht="24" customHeight="1" x14ac:dyDescent="0.25">
      <c r="A84" s="310">
        <v>321210</v>
      </c>
      <c r="B84" s="313" t="s">
        <v>351</v>
      </c>
      <c r="C84" s="314" t="s">
        <v>352</v>
      </c>
      <c r="D84" s="260">
        <v>30200</v>
      </c>
      <c r="E84" s="202">
        <v>30786.16</v>
      </c>
      <c r="F84" s="202">
        <f t="shared" si="9"/>
        <v>1.0194092715231788</v>
      </c>
      <c r="G84" s="202">
        <f t="shared" si="10"/>
        <v>101.94092715231788</v>
      </c>
    </row>
    <row r="85" spans="1:7" ht="24" customHeight="1" x14ac:dyDescent="0.25">
      <c r="A85" s="315">
        <v>321310</v>
      </c>
      <c r="B85" s="316" t="s">
        <v>353</v>
      </c>
      <c r="C85" s="317" t="s">
        <v>354</v>
      </c>
      <c r="D85" s="318">
        <v>2350</v>
      </c>
      <c r="E85" s="202">
        <f>1419.45+1019.88</f>
        <v>2439.33</v>
      </c>
      <c r="F85" s="202">
        <f t="shared" si="9"/>
        <v>1.0380127659574467</v>
      </c>
      <c r="G85" s="202">
        <f t="shared" si="10"/>
        <v>103.80127659574467</v>
      </c>
    </row>
    <row r="86" spans="1:7" ht="24" customHeight="1" x14ac:dyDescent="0.25">
      <c r="A86" s="310">
        <v>321490</v>
      </c>
      <c r="B86" s="313" t="s">
        <v>223</v>
      </c>
      <c r="C86" s="314" t="s">
        <v>355</v>
      </c>
      <c r="D86" s="260">
        <v>0</v>
      </c>
      <c r="E86" s="240">
        <v>0</v>
      </c>
      <c r="F86" s="202" t="e">
        <f t="shared" si="9"/>
        <v>#DIV/0!</v>
      </c>
      <c r="G86" s="202" t="e">
        <f t="shared" si="10"/>
        <v>#DIV/0!</v>
      </c>
    </row>
    <row r="87" spans="1:7" ht="24" customHeight="1" x14ac:dyDescent="0.25">
      <c r="A87" s="310">
        <v>322110</v>
      </c>
      <c r="B87" s="316" t="s">
        <v>356</v>
      </c>
      <c r="C87" s="317" t="s">
        <v>357</v>
      </c>
      <c r="D87" s="260">
        <v>1600</v>
      </c>
      <c r="E87" s="202">
        <f>1224.52+334.88</f>
        <v>1559.4</v>
      </c>
      <c r="F87" s="202">
        <f t="shared" si="9"/>
        <v>0.97462500000000007</v>
      </c>
      <c r="G87" s="202">
        <f t="shared" si="10"/>
        <v>97.462500000000006</v>
      </c>
    </row>
    <row r="88" spans="1:7" ht="27" customHeight="1" x14ac:dyDescent="0.25">
      <c r="A88" s="310">
        <v>322190</v>
      </c>
      <c r="B88" s="316" t="s">
        <v>358</v>
      </c>
      <c r="C88" s="317" t="s">
        <v>359</v>
      </c>
      <c r="D88" s="260">
        <v>3501.4700000000003</v>
      </c>
      <c r="E88" s="202">
        <f>881.98+922.74+1799.05+9.82</f>
        <v>3613.59</v>
      </c>
      <c r="F88" s="202">
        <f t="shared" si="9"/>
        <v>1.0320208369627613</v>
      </c>
      <c r="G88" s="202">
        <f t="shared" si="10"/>
        <v>103.20208369627612</v>
      </c>
    </row>
    <row r="89" spans="1:7" ht="24" customHeight="1" x14ac:dyDescent="0.25">
      <c r="A89" s="310">
        <v>322290</v>
      </c>
      <c r="B89" s="311" t="s">
        <v>360</v>
      </c>
      <c r="C89" s="312" t="s">
        <v>361</v>
      </c>
      <c r="D89" s="260">
        <v>1900</v>
      </c>
      <c r="E89" s="202">
        <f>175.15+87.92+208.84+871.47+145.03+107.56+303.18</f>
        <v>1899.15</v>
      </c>
      <c r="F89" s="202">
        <f t="shared" si="9"/>
        <v>0.99955263157894747</v>
      </c>
      <c r="G89" s="202">
        <f t="shared" si="10"/>
        <v>99.955263157894748</v>
      </c>
    </row>
    <row r="90" spans="1:7" ht="24" customHeight="1" x14ac:dyDescent="0.25">
      <c r="A90" s="310">
        <v>322310</v>
      </c>
      <c r="B90" s="313" t="s">
        <v>362</v>
      </c>
      <c r="C90" s="314" t="s">
        <v>363</v>
      </c>
      <c r="D90" s="260">
        <v>6000</v>
      </c>
      <c r="E90" s="202">
        <v>5698.24</v>
      </c>
      <c r="F90" s="202">
        <f t="shared" si="9"/>
        <v>0.94970666666666659</v>
      </c>
      <c r="G90" s="202">
        <f t="shared" si="10"/>
        <v>94.970666666666659</v>
      </c>
    </row>
    <row r="91" spans="1:7" ht="24" customHeight="1" x14ac:dyDescent="0.25">
      <c r="A91" s="310">
        <v>322330</v>
      </c>
      <c r="B91" s="313" t="s">
        <v>364</v>
      </c>
      <c r="C91" s="314" t="s">
        <v>365</v>
      </c>
      <c r="D91" s="260">
        <v>7040.55</v>
      </c>
      <c r="E91" s="202">
        <v>8277.27</v>
      </c>
      <c r="F91" s="202">
        <f t="shared" si="9"/>
        <v>1.1756567313633168</v>
      </c>
      <c r="G91" s="202">
        <f t="shared" si="10"/>
        <v>117.56567313633168</v>
      </c>
    </row>
    <row r="92" spans="1:7" ht="24" customHeight="1" x14ac:dyDescent="0.25">
      <c r="A92" s="310">
        <v>322340</v>
      </c>
      <c r="B92" s="313" t="s">
        <v>366</v>
      </c>
      <c r="C92" s="314" t="s">
        <v>367</v>
      </c>
      <c r="D92" s="260">
        <v>650</v>
      </c>
      <c r="E92" s="202">
        <f>47.9+363.46</f>
        <v>411.35999999999996</v>
      </c>
      <c r="F92" s="202">
        <f t="shared" si="9"/>
        <v>0.63286153846153836</v>
      </c>
      <c r="G92" s="202">
        <f t="shared" si="10"/>
        <v>63.286153846153837</v>
      </c>
    </row>
    <row r="93" spans="1:7" ht="29.25" customHeight="1" x14ac:dyDescent="0.25">
      <c r="A93" s="315">
        <v>322440</v>
      </c>
      <c r="B93" s="316" t="s">
        <v>368</v>
      </c>
      <c r="C93" s="317" t="s">
        <v>369</v>
      </c>
      <c r="D93" s="318">
        <v>2000</v>
      </c>
      <c r="E93" s="202">
        <f>551.42+1394.72</f>
        <v>1946.1399999999999</v>
      </c>
      <c r="F93" s="202">
        <f t="shared" si="9"/>
        <v>0.97306999999999999</v>
      </c>
      <c r="G93" s="202">
        <f t="shared" si="10"/>
        <v>97.307000000000002</v>
      </c>
    </row>
    <row r="94" spans="1:7" ht="24" customHeight="1" x14ac:dyDescent="0.25">
      <c r="A94" s="310">
        <v>322510</v>
      </c>
      <c r="B94" s="313" t="s">
        <v>90</v>
      </c>
      <c r="C94" s="314" t="s">
        <v>370</v>
      </c>
      <c r="D94" s="260">
        <v>180</v>
      </c>
      <c r="E94" s="202">
        <v>173.41</v>
      </c>
      <c r="F94" s="202">
        <f t="shared" si="9"/>
        <v>0.96338888888888885</v>
      </c>
      <c r="G94" s="202">
        <f t="shared" si="10"/>
        <v>96.338888888888889</v>
      </c>
    </row>
    <row r="95" spans="1:7" ht="24" customHeight="1" x14ac:dyDescent="0.25">
      <c r="A95" s="310">
        <v>322520</v>
      </c>
      <c r="B95" s="313" t="s">
        <v>371</v>
      </c>
      <c r="C95" s="314" t="s">
        <v>372</v>
      </c>
      <c r="D95" s="260">
        <v>0</v>
      </c>
      <c r="E95" s="202">
        <v>0</v>
      </c>
      <c r="F95" s="202" t="e">
        <f t="shared" si="9"/>
        <v>#DIV/0!</v>
      </c>
      <c r="G95" s="202" t="e">
        <f t="shared" si="10"/>
        <v>#DIV/0!</v>
      </c>
    </row>
    <row r="96" spans="1:7" ht="24" customHeight="1" x14ac:dyDescent="0.25">
      <c r="A96" s="310">
        <v>322710</v>
      </c>
      <c r="B96" s="319" t="s">
        <v>91</v>
      </c>
      <c r="C96" s="320" t="s">
        <v>373</v>
      </c>
      <c r="D96" s="260">
        <v>110</v>
      </c>
      <c r="E96" s="202">
        <v>107.09</v>
      </c>
      <c r="F96" s="202">
        <f t="shared" si="9"/>
        <v>0.9735454545454546</v>
      </c>
      <c r="G96" s="202">
        <f t="shared" si="10"/>
        <v>97.354545454545459</v>
      </c>
    </row>
    <row r="97" spans="1:7" ht="24" customHeight="1" x14ac:dyDescent="0.25">
      <c r="A97" s="310">
        <v>323110</v>
      </c>
      <c r="B97" s="313" t="s">
        <v>374</v>
      </c>
      <c r="C97" s="314" t="s">
        <v>375</v>
      </c>
      <c r="D97" s="260">
        <v>3750</v>
      </c>
      <c r="E97" s="202">
        <f>1654.32+2041.32</f>
        <v>3695.64</v>
      </c>
      <c r="F97" s="202">
        <f t="shared" si="9"/>
        <v>0.98550399999999994</v>
      </c>
      <c r="G97" s="202">
        <f t="shared" si="10"/>
        <v>98.550399999999996</v>
      </c>
    </row>
    <row r="98" spans="1:7" ht="24" customHeight="1" x14ac:dyDescent="0.25">
      <c r="A98" s="310">
        <v>323130</v>
      </c>
      <c r="B98" s="313" t="s">
        <v>376</v>
      </c>
      <c r="C98" s="314" t="s">
        <v>377</v>
      </c>
      <c r="D98" s="260">
        <v>500</v>
      </c>
      <c r="E98" s="321">
        <v>505.08</v>
      </c>
      <c r="F98" s="321">
        <f t="shared" si="9"/>
        <v>1.0101599999999999</v>
      </c>
      <c r="G98" s="321">
        <f t="shared" si="10"/>
        <v>101.01599999999999</v>
      </c>
    </row>
    <row r="99" spans="1:7" ht="24" customHeight="1" x14ac:dyDescent="0.25">
      <c r="A99" s="310">
        <v>323190</v>
      </c>
      <c r="B99" s="313" t="s">
        <v>378</v>
      </c>
      <c r="C99" s="314" t="s">
        <v>379</v>
      </c>
      <c r="D99" s="260">
        <v>200</v>
      </c>
      <c r="E99" s="321">
        <v>130.22999999999999</v>
      </c>
      <c r="F99" s="321">
        <f t="shared" si="9"/>
        <v>0.6511499999999999</v>
      </c>
      <c r="G99" s="321">
        <f t="shared" si="10"/>
        <v>65.114999999999995</v>
      </c>
    </row>
    <row r="100" spans="1:7" ht="28.5" customHeight="1" x14ac:dyDescent="0.25">
      <c r="A100" s="310">
        <v>323290</v>
      </c>
      <c r="B100" s="316" t="s">
        <v>380</v>
      </c>
      <c r="C100" s="317" t="s">
        <v>381</v>
      </c>
      <c r="D100" s="260">
        <v>6900</v>
      </c>
      <c r="E100" s="202">
        <f>1050+5336.48+509.92+19.2</f>
        <v>6915.5999999999995</v>
      </c>
      <c r="F100" s="202">
        <f t="shared" si="9"/>
        <v>1.0022608695652173</v>
      </c>
      <c r="G100" s="202">
        <f t="shared" si="10"/>
        <v>100.22608695652173</v>
      </c>
    </row>
    <row r="101" spans="1:7" ht="24" customHeight="1" x14ac:dyDescent="0.25">
      <c r="A101" s="310">
        <v>323390</v>
      </c>
      <c r="B101" s="313" t="s">
        <v>382</v>
      </c>
      <c r="C101" s="314" t="s">
        <v>383</v>
      </c>
      <c r="D101" s="260">
        <v>0</v>
      </c>
      <c r="E101" s="202">
        <v>0</v>
      </c>
      <c r="F101" s="202" t="e">
        <f t="shared" si="9"/>
        <v>#DIV/0!</v>
      </c>
      <c r="G101" s="202" t="e">
        <f t="shared" si="10"/>
        <v>#DIV/0!</v>
      </c>
    </row>
    <row r="102" spans="1:7" ht="27" customHeight="1" x14ac:dyDescent="0.25">
      <c r="A102" s="315">
        <v>323490</v>
      </c>
      <c r="B102" s="316" t="s">
        <v>384</v>
      </c>
      <c r="C102" s="317" t="s">
        <v>385</v>
      </c>
      <c r="D102" s="318">
        <v>4500</v>
      </c>
      <c r="E102" s="202">
        <f>1034.33+74.28+769.61+100+779.73+450+679.75</f>
        <v>3887.7</v>
      </c>
      <c r="F102" s="202">
        <f t="shared" si="9"/>
        <v>0.86393333333333333</v>
      </c>
      <c r="G102" s="202">
        <f t="shared" si="10"/>
        <v>86.393333333333331</v>
      </c>
    </row>
    <row r="103" spans="1:7" ht="25.5" x14ac:dyDescent="0.25">
      <c r="A103" s="310">
        <v>323590</v>
      </c>
      <c r="B103" s="316" t="s">
        <v>386</v>
      </c>
      <c r="C103" s="317" t="s">
        <v>387</v>
      </c>
      <c r="D103" s="260">
        <v>20000</v>
      </c>
      <c r="E103" s="202">
        <f>19981.72+97.56</f>
        <v>20079.280000000002</v>
      </c>
      <c r="F103" s="202">
        <f t="shared" si="9"/>
        <v>1.0039640000000001</v>
      </c>
      <c r="G103" s="202">
        <f t="shared" si="10"/>
        <v>100.39640000000001</v>
      </c>
    </row>
    <row r="104" spans="1:7" ht="26.25" customHeight="1" x14ac:dyDescent="0.25">
      <c r="A104" s="310">
        <v>323610</v>
      </c>
      <c r="B104" s="316" t="s">
        <v>388</v>
      </c>
      <c r="C104" s="317" t="s">
        <v>389</v>
      </c>
      <c r="D104" s="260">
        <v>3300</v>
      </c>
      <c r="E104" s="202">
        <v>2686</v>
      </c>
      <c r="F104" s="202">
        <f t="shared" si="9"/>
        <v>0.81393939393939396</v>
      </c>
      <c r="G104" s="202">
        <f t="shared" si="10"/>
        <v>81.393939393939391</v>
      </c>
    </row>
    <row r="105" spans="1:7" ht="24" customHeight="1" x14ac:dyDescent="0.25">
      <c r="A105" s="310">
        <v>323690</v>
      </c>
      <c r="B105" s="319" t="s">
        <v>390</v>
      </c>
      <c r="C105" s="320" t="s">
        <v>391</v>
      </c>
      <c r="D105" s="260">
        <v>0</v>
      </c>
      <c r="E105" s="202">
        <v>0</v>
      </c>
      <c r="F105" s="202" t="e">
        <f t="shared" ref="F105:F108" si="11">SUM(E105/D105)</f>
        <v>#DIV/0!</v>
      </c>
      <c r="G105" s="202" t="e">
        <f t="shared" ref="G105:G108" si="12">SUM(E105/D105)*100</f>
        <v>#DIV/0!</v>
      </c>
    </row>
    <row r="106" spans="1:7" ht="21.95" customHeight="1" x14ac:dyDescent="0.25">
      <c r="A106" s="310">
        <v>323710</v>
      </c>
      <c r="B106" s="316" t="s">
        <v>392</v>
      </c>
      <c r="C106" s="317" t="s">
        <v>393</v>
      </c>
      <c r="D106" s="260">
        <v>0</v>
      </c>
      <c r="E106" s="202">
        <v>0</v>
      </c>
      <c r="F106" s="202" t="e">
        <f t="shared" si="11"/>
        <v>#DIV/0!</v>
      </c>
      <c r="G106" s="202" t="e">
        <f t="shared" si="12"/>
        <v>#DIV/0!</v>
      </c>
    </row>
    <row r="107" spans="1:7" ht="21.95" customHeight="1" x14ac:dyDescent="0.25">
      <c r="A107" s="310">
        <v>323720</v>
      </c>
      <c r="B107" s="313" t="s">
        <v>394</v>
      </c>
      <c r="C107" s="314" t="s">
        <v>395</v>
      </c>
      <c r="D107" s="260">
        <v>0</v>
      </c>
      <c r="E107" s="202">
        <v>0</v>
      </c>
      <c r="F107" s="202" t="e">
        <f t="shared" si="11"/>
        <v>#DIV/0!</v>
      </c>
      <c r="G107" s="202" t="e">
        <f t="shared" si="12"/>
        <v>#DIV/0!</v>
      </c>
    </row>
    <row r="108" spans="1:7" ht="24" customHeight="1" x14ac:dyDescent="0.25">
      <c r="A108" s="310">
        <v>323790</v>
      </c>
      <c r="B108" s="316" t="s">
        <v>396</v>
      </c>
      <c r="C108" s="317" t="s">
        <v>397</v>
      </c>
      <c r="D108" s="276">
        <v>4800</v>
      </c>
      <c r="E108" s="202">
        <f>903.54+3727.5</f>
        <v>4631.04</v>
      </c>
      <c r="F108" s="202">
        <f t="shared" si="11"/>
        <v>0.96479999999999999</v>
      </c>
      <c r="G108" s="202">
        <f t="shared" si="12"/>
        <v>96.48</v>
      </c>
    </row>
    <row r="109" spans="1:7" ht="24" customHeight="1" x14ac:dyDescent="0.25">
      <c r="A109" s="322"/>
      <c r="B109" s="323"/>
      <c r="D109"/>
      <c r="E109"/>
      <c r="F109"/>
      <c r="G109"/>
    </row>
    <row r="110" spans="1:7" ht="24" customHeight="1" x14ac:dyDescent="0.25">
      <c r="A110" s="324"/>
      <c r="B110" s="325"/>
      <c r="D110"/>
      <c r="E110"/>
      <c r="F110"/>
      <c r="G110"/>
    </row>
    <row r="111" spans="1:7" ht="15.75" customHeight="1" x14ac:dyDescent="0.25">
      <c r="A111" s="529" t="s">
        <v>237</v>
      </c>
      <c r="B111" s="531" t="s">
        <v>238</v>
      </c>
      <c r="C111" s="533" t="s">
        <v>239</v>
      </c>
      <c r="D111" s="179" t="s">
        <v>342</v>
      </c>
      <c r="E111" s="535" t="s">
        <v>241</v>
      </c>
      <c r="F111" s="180" t="s">
        <v>242</v>
      </c>
      <c r="G111" s="180" t="s">
        <v>243</v>
      </c>
    </row>
    <row r="112" spans="1:7" ht="15" customHeight="1" x14ac:dyDescent="0.25">
      <c r="A112" s="530"/>
      <c r="B112" s="532"/>
      <c r="C112" s="534"/>
      <c r="D112" s="292">
        <v>2024</v>
      </c>
      <c r="E112" s="536"/>
      <c r="F112" s="182"/>
      <c r="G112" s="182" t="s">
        <v>244</v>
      </c>
    </row>
    <row r="113" spans="1:7" ht="24" customHeight="1" x14ac:dyDescent="0.25">
      <c r="A113" s="310">
        <v>323890</v>
      </c>
      <c r="B113" s="313" t="s">
        <v>398</v>
      </c>
      <c r="C113" s="314" t="s">
        <v>399</v>
      </c>
      <c r="D113" s="260">
        <v>1450</v>
      </c>
      <c r="E113" s="202">
        <v>1394.59</v>
      </c>
      <c r="F113" s="202">
        <f t="shared" si="9"/>
        <v>0.9617862068965517</v>
      </c>
      <c r="G113" s="202">
        <f t="shared" si="10"/>
        <v>96.178620689655176</v>
      </c>
    </row>
    <row r="114" spans="1:7" ht="24" customHeight="1" x14ac:dyDescent="0.25">
      <c r="A114" s="310">
        <v>323910</v>
      </c>
      <c r="B114" s="316" t="s">
        <v>400</v>
      </c>
      <c r="C114" s="317" t="s">
        <v>401</v>
      </c>
      <c r="D114" s="260">
        <v>0</v>
      </c>
      <c r="E114" s="321">
        <v>0</v>
      </c>
      <c r="F114" s="321" t="e">
        <f t="shared" si="9"/>
        <v>#DIV/0!</v>
      </c>
      <c r="G114" s="321" t="e">
        <f t="shared" si="10"/>
        <v>#DIV/0!</v>
      </c>
    </row>
    <row r="115" spans="1:7" ht="24" customHeight="1" x14ac:dyDescent="0.25">
      <c r="A115" s="310">
        <v>323990</v>
      </c>
      <c r="B115" s="313" t="s">
        <v>402</v>
      </c>
      <c r="C115" s="314" t="s">
        <v>403</v>
      </c>
      <c r="D115" s="260">
        <v>250</v>
      </c>
      <c r="E115" s="202">
        <f>132.78+159.27</f>
        <v>292.05</v>
      </c>
      <c r="F115" s="202">
        <f t="shared" si="9"/>
        <v>1.1682000000000001</v>
      </c>
      <c r="G115" s="202">
        <f t="shared" si="10"/>
        <v>116.82000000000001</v>
      </c>
    </row>
    <row r="116" spans="1:7" ht="24" customHeight="1" x14ac:dyDescent="0.25">
      <c r="A116" s="310">
        <v>324120</v>
      </c>
      <c r="B116" s="316" t="s">
        <v>404</v>
      </c>
      <c r="C116" s="317" t="s">
        <v>405</v>
      </c>
      <c r="D116" s="260">
        <v>0</v>
      </c>
      <c r="E116" s="202">
        <v>0</v>
      </c>
      <c r="F116" s="202" t="e">
        <f t="shared" si="9"/>
        <v>#DIV/0!</v>
      </c>
      <c r="G116" s="202" t="e">
        <f t="shared" si="10"/>
        <v>#DIV/0!</v>
      </c>
    </row>
    <row r="117" spans="1:7" ht="24" customHeight="1" x14ac:dyDescent="0.25">
      <c r="A117" s="310">
        <v>329220</v>
      </c>
      <c r="B117" s="319" t="s">
        <v>406</v>
      </c>
      <c r="C117" s="320" t="s">
        <v>407</v>
      </c>
      <c r="D117" s="260">
        <v>2000</v>
      </c>
      <c r="E117" s="202">
        <f>414.24+1513.08</f>
        <v>1927.32</v>
      </c>
      <c r="F117" s="202">
        <f t="shared" si="9"/>
        <v>0.96365999999999996</v>
      </c>
      <c r="G117" s="202">
        <f t="shared" si="10"/>
        <v>96.366</v>
      </c>
    </row>
    <row r="118" spans="1:7" ht="24" customHeight="1" x14ac:dyDescent="0.25">
      <c r="A118" s="310">
        <v>329230</v>
      </c>
      <c r="B118" s="316" t="s">
        <v>408</v>
      </c>
      <c r="C118" s="317" t="s">
        <v>409</v>
      </c>
      <c r="D118" s="260">
        <v>800</v>
      </c>
      <c r="E118" s="202">
        <v>549.37</v>
      </c>
      <c r="F118" s="202">
        <f t="shared" si="9"/>
        <v>0.68671250000000006</v>
      </c>
      <c r="G118" s="202">
        <f t="shared" si="10"/>
        <v>68.671250000000001</v>
      </c>
    </row>
    <row r="119" spans="1:7" ht="24" customHeight="1" x14ac:dyDescent="0.25">
      <c r="A119" s="310">
        <v>329310</v>
      </c>
      <c r="B119" s="313" t="s">
        <v>105</v>
      </c>
      <c r="C119" s="314" t="s">
        <v>410</v>
      </c>
      <c r="D119" s="260">
        <v>30</v>
      </c>
      <c r="E119" s="202">
        <v>29.32</v>
      </c>
      <c r="F119" s="202">
        <f t="shared" si="9"/>
        <v>0.97733333333333339</v>
      </c>
      <c r="G119" s="202">
        <f t="shared" si="10"/>
        <v>97.733333333333334</v>
      </c>
    </row>
    <row r="120" spans="1:7" ht="24" customHeight="1" x14ac:dyDescent="0.25">
      <c r="A120" s="310">
        <v>329410</v>
      </c>
      <c r="B120" s="316" t="s">
        <v>411</v>
      </c>
      <c r="C120" s="317" t="s">
        <v>412</v>
      </c>
      <c r="D120" s="260">
        <v>0</v>
      </c>
      <c r="E120" s="202">
        <v>0</v>
      </c>
      <c r="F120" s="202" t="e">
        <f t="shared" si="9"/>
        <v>#DIV/0!</v>
      </c>
      <c r="G120" s="202" t="e">
        <f t="shared" si="10"/>
        <v>#DIV/0!</v>
      </c>
    </row>
    <row r="121" spans="1:7" ht="24" customHeight="1" x14ac:dyDescent="0.25">
      <c r="A121" s="310">
        <v>329520</v>
      </c>
      <c r="B121" s="313" t="s">
        <v>413</v>
      </c>
      <c r="C121" s="314" t="s">
        <v>414</v>
      </c>
      <c r="D121" s="260">
        <v>10</v>
      </c>
      <c r="E121" s="202">
        <v>0</v>
      </c>
      <c r="F121" s="202">
        <f t="shared" si="9"/>
        <v>0</v>
      </c>
      <c r="G121" s="202">
        <f t="shared" si="10"/>
        <v>0</v>
      </c>
    </row>
    <row r="122" spans="1:7" ht="24" customHeight="1" x14ac:dyDescent="0.25">
      <c r="A122" s="310">
        <v>329990</v>
      </c>
      <c r="B122" s="316" t="s">
        <v>102</v>
      </c>
      <c r="C122" s="317" t="s">
        <v>415</v>
      </c>
      <c r="D122" s="260">
        <v>0</v>
      </c>
      <c r="E122" s="202">
        <v>0</v>
      </c>
      <c r="F122" s="202" t="e">
        <f t="shared" si="9"/>
        <v>#DIV/0!</v>
      </c>
      <c r="G122" s="202" t="e">
        <f t="shared" si="10"/>
        <v>#DIV/0!</v>
      </c>
    </row>
    <row r="123" spans="1:7" ht="26.25" customHeight="1" x14ac:dyDescent="0.25">
      <c r="A123" s="310">
        <v>343110</v>
      </c>
      <c r="B123" s="313" t="s">
        <v>416</v>
      </c>
      <c r="C123" s="314" t="s">
        <v>417</v>
      </c>
      <c r="D123" s="260">
        <v>1000</v>
      </c>
      <c r="E123" s="321">
        <f>688.1+181.73+22.67</f>
        <v>892.5</v>
      </c>
      <c r="F123" s="321">
        <f t="shared" si="9"/>
        <v>0.89249999999999996</v>
      </c>
      <c r="G123" s="321">
        <f t="shared" si="10"/>
        <v>89.25</v>
      </c>
    </row>
    <row r="124" spans="1:7" ht="24" customHeight="1" x14ac:dyDescent="0.25">
      <c r="A124" s="310">
        <v>343390</v>
      </c>
      <c r="B124" s="316" t="s">
        <v>418</v>
      </c>
      <c r="C124" s="317" t="s">
        <v>419</v>
      </c>
      <c r="D124" s="260">
        <v>0</v>
      </c>
      <c r="E124" s="202">
        <v>0</v>
      </c>
      <c r="F124" s="202" t="e">
        <f t="shared" si="9"/>
        <v>#DIV/0!</v>
      </c>
      <c r="G124" s="202" t="e">
        <f t="shared" si="10"/>
        <v>#DIV/0!</v>
      </c>
    </row>
    <row r="125" spans="1:7" ht="24" customHeight="1" x14ac:dyDescent="0.25">
      <c r="A125" s="310">
        <v>343490</v>
      </c>
      <c r="B125" s="313" t="s">
        <v>420</v>
      </c>
      <c r="C125" s="314" t="s">
        <v>421</v>
      </c>
      <c r="D125" s="260">
        <v>0</v>
      </c>
      <c r="E125" s="202">
        <v>0</v>
      </c>
      <c r="F125" s="202" t="e">
        <f t="shared" si="9"/>
        <v>#DIV/0!</v>
      </c>
      <c r="G125" s="202" t="e">
        <f t="shared" si="10"/>
        <v>#DIV/0!</v>
      </c>
    </row>
    <row r="126" spans="1:7" ht="20.25" customHeight="1" x14ac:dyDescent="0.25">
      <c r="A126" s="310">
        <v>422730</v>
      </c>
      <c r="B126" s="316" t="s">
        <v>422</v>
      </c>
      <c r="C126" s="326" t="s">
        <v>423</v>
      </c>
      <c r="D126" s="257">
        <v>3364.4</v>
      </c>
      <c r="E126" s="202">
        <v>3364.4</v>
      </c>
      <c r="F126" s="202">
        <f t="shared" si="9"/>
        <v>1</v>
      </c>
      <c r="G126" s="202">
        <f t="shared" si="10"/>
        <v>100</v>
      </c>
    </row>
    <row r="127" spans="1:7" ht="24" customHeight="1" x14ac:dyDescent="0.25">
      <c r="A127" s="310">
        <v>42411</v>
      </c>
      <c r="B127" s="316" t="s">
        <v>124</v>
      </c>
      <c r="C127" s="317" t="s">
        <v>424</v>
      </c>
      <c r="D127" s="260">
        <v>0</v>
      </c>
      <c r="E127" s="202">
        <v>0</v>
      </c>
      <c r="F127" s="202" t="e">
        <f t="shared" si="9"/>
        <v>#DIV/0!</v>
      </c>
      <c r="G127" s="202" t="e">
        <f t="shared" si="10"/>
        <v>#DIV/0!</v>
      </c>
    </row>
    <row r="128" spans="1:7" ht="36.75" customHeight="1" x14ac:dyDescent="0.25">
      <c r="A128" s="327">
        <v>45111</v>
      </c>
      <c r="B128" s="328" t="s">
        <v>425</v>
      </c>
      <c r="C128" s="328"/>
      <c r="D128" s="329">
        <v>0</v>
      </c>
      <c r="E128" s="202">
        <v>0</v>
      </c>
      <c r="F128" s="202" t="e">
        <f t="shared" si="9"/>
        <v>#DIV/0!</v>
      </c>
      <c r="G128" s="202" t="e">
        <f t="shared" si="10"/>
        <v>#DIV/0!</v>
      </c>
    </row>
    <row r="129" spans="1:7" ht="21" customHeight="1" x14ac:dyDescent="0.25">
      <c r="A129" s="561" t="s">
        <v>426</v>
      </c>
      <c r="B129" s="562"/>
      <c r="C129" s="563"/>
      <c r="D129" s="330">
        <f>SUM(D134+D135)</f>
        <v>70600</v>
      </c>
      <c r="E129" s="330">
        <f>SUM(E134+E135)</f>
        <v>20867.53</v>
      </c>
      <c r="F129" s="244">
        <f t="shared" si="9"/>
        <v>0.29557407932011331</v>
      </c>
      <c r="G129" s="244">
        <f t="shared" si="10"/>
        <v>29.55740793201133</v>
      </c>
    </row>
    <row r="130" spans="1:7" ht="21" customHeight="1" x14ac:dyDescent="0.25">
      <c r="A130" s="331">
        <v>42123</v>
      </c>
      <c r="B130" s="332" t="s">
        <v>427</v>
      </c>
      <c r="C130" s="564"/>
      <c r="D130" s="260">
        <v>0</v>
      </c>
      <c r="E130" s="202">
        <v>0</v>
      </c>
      <c r="F130" s="202" t="e">
        <f t="shared" si="9"/>
        <v>#DIV/0!</v>
      </c>
      <c r="G130" s="202" t="e">
        <f t="shared" si="10"/>
        <v>#DIV/0!</v>
      </c>
    </row>
    <row r="131" spans="1:7" ht="21" customHeight="1" x14ac:dyDescent="0.25">
      <c r="A131" s="331">
        <v>32321</v>
      </c>
      <c r="B131" s="332" t="s">
        <v>428</v>
      </c>
      <c r="C131" s="565"/>
      <c r="D131" s="260">
        <v>33300</v>
      </c>
      <c r="E131" s="202">
        <v>0</v>
      </c>
      <c r="F131" s="202">
        <f t="shared" si="9"/>
        <v>0</v>
      </c>
      <c r="G131" s="202">
        <f t="shared" si="10"/>
        <v>0</v>
      </c>
    </row>
    <row r="132" spans="1:7" ht="21" customHeight="1" x14ac:dyDescent="0.25">
      <c r="A132" s="331">
        <v>42273</v>
      </c>
      <c r="B132" s="332" t="s">
        <v>422</v>
      </c>
      <c r="C132" s="566"/>
      <c r="D132" s="260">
        <v>13300</v>
      </c>
      <c r="E132" s="202">
        <v>0</v>
      </c>
      <c r="F132" s="202">
        <f t="shared" si="9"/>
        <v>0</v>
      </c>
      <c r="G132" s="202">
        <f t="shared" si="10"/>
        <v>0</v>
      </c>
    </row>
    <row r="133" spans="1:7" ht="48" customHeight="1" x14ac:dyDescent="0.25">
      <c r="A133" s="327">
        <v>45111</v>
      </c>
      <c r="B133" s="328" t="s">
        <v>425</v>
      </c>
      <c r="C133" s="333"/>
      <c r="D133" s="257">
        <v>0</v>
      </c>
      <c r="E133" s="202">
        <v>0</v>
      </c>
      <c r="F133" s="202" t="e">
        <f t="shared" si="9"/>
        <v>#DIV/0!</v>
      </c>
      <c r="G133" s="202" t="e">
        <f t="shared" si="10"/>
        <v>#DIV/0!</v>
      </c>
    </row>
    <row r="134" spans="1:7" ht="21" customHeight="1" x14ac:dyDescent="0.25">
      <c r="A134" s="334"/>
      <c r="B134" s="335" t="s">
        <v>429</v>
      </c>
      <c r="C134" s="336"/>
      <c r="D134" s="337">
        <f>SUM(D130:D133)</f>
        <v>46600</v>
      </c>
      <c r="E134" s="337">
        <f>SUM(E130:E133)</f>
        <v>0</v>
      </c>
      <c r="F134" s="244">
        <f t="shared" si="9"/>
        <v>0</v>
      </c>
      <c r="G134" s="244">
        <f t="shared" si="10"/>
        <v>0</v>
      </c>
    </row>
    <row r="135" spans="1:7" ht="21" customHeight="1" x14ac:dyDescent="0.25">
      <c r="A135" s="338"/>
      <c r="B135" s="339" t="s">
        <v>430</v>
      </c>
      <c r="C135" s="340"/>
      <c r="D135" s="341">
        <f>SUM(D136:D157)</f>
        <v>24000</v>
      </c>
      <c r="E135" s="341">
        <f>SUM(E136:E157)</f>
        <v>20867.53</v>
      </c>
      <c r="F135" s="244">
        <f t="shared" si="9"/>
        <v>0.86948041666666664</v>
      </c>
      <c r="G135" s="244">
        <f t="shared" si="10"/>
        <v>86.948041666666668</v>
      </c>
    </row>
    <row r="136" spans="1:7" ht="28.5" customHeight="1" x14ac:dyDescent="0.25">
      <c r="A136" s="342" t="s">
        <v>431</v>
      </c>
      <c r="B136" s="319" t="s">
        <v>432</v>
      </c>
      <c r="C136" s="343"/>
      <c r="D136" s="344">
        <v>0</v>
      </c>
      <c r="E136" s="202">
        <v>0</v>
      </c>
      <c r="F136" s="202" t="e">
        <f t="shared" si="9"/>
        <v>#DIV/0!</v>
      </c>
      <c r="G136" s="202" t="e">
        <f t="shared" si="10"/>
        <v>#DIV/0!</v>
      </c>
    </row>
    <row r="137" spans="1:7" ht="21" customHeight="1" x14ac:dyDescent="0.25">
      <c r="A137" s="345">
        <v>32119</v>
      </c>
      <c r="B137" s="346" t="s">
        <v>433</v>
      </c>
      <c r="C137" s="347"/>
      <c r="D137" s="348">
        <v>1300</v>
      </c>
      <c r="E137" s="202">
        <f>135+363+202+129.75+260+70.5+62.54+165+1.8+19+1.6+48+71.1+10</f>
        <v>1539.2899999999997</v>
      </c>
      <c r="F137" s="202">
        <f t="shared" si="9"/>
        <v>1.1840692307692307</v>
      </c>
      <c r="G137" s="202">
        <f t="shared" si="10"/>
        <v>118.40692307692306</v>
      </c>
    </row>
    <row r="138" spans="1:7" ht="24" customHeight="1" x14ac:dyDescent="0.25">
      <c r="A138" s="349">
        <v>321210</v>
      </c>
      <c r="B138" s="346" t="s">
        <v>434</v>
      </c>
      <c r="C138" s="347"/>
      <c r="D138" s="260">
        <v>0</v>
      </c>
      <c r="E138" s="211">
        <v>2000</v>
      </c>
      <c r="F138" s="202" t="e">
        <f t="shared" si="9"/>
        <v>#DIV/0!</v>
      </c>
      <c r="G138" s="202" t="e">
        <f t="shared" si="10"/>
        <v>#DIV/0!</v>
      </c>
    </row>
    <row r="139" spans="1:7" ht="21" customHeight="1" x14ac:dyDescent="0.25">
      <c r="A139" s="345">
        <v>321212</v>
      </c>
      <c r="B139" s="346" t="s">
        <v>435</v>
      </c>
      <c r="C139" s="347"/>
      <c r="D139" s="350">
        <v>0</v>
      </c>
      <c r="E139" s="202">
        <v>0</v>
      </c>
      <c r="F139" s="202" t="e">
        <f t="shared" si="9"/>
        <v>#DIV/0!</v>
      </c>
      <c r="G139" s="202" t="e">
        <f t="shared" si="10"/>
        <v>#DIV/0!</v>
      </c>
    </row>
    <row r="140" spans="1:7" ht="21" customHeight="1" x14ac:dyDescent="0.25">
      <c r="A140" s="345">
        <v>322190</v>
      </c>
      <c r="B140" s="346" t="s">
        <v>436</v>
      </c>
      <c r="C140" s="347"/>
      <c r="D140" s="351">
        <v>200</v>
      </c>
      <c r="E140" s="202">
        <f>118.37+60</f>
        <v>178.37</v>
      </c>
      <c r="F140" s="202">
        <f t="shared" si="9"/>
        <v>0.89185000000000003</v>
      </c>
      <c r="G140" s="202">
        <f t="shared" si="10"/>
        <v>89.185000000000002</v>
      </c>
    </row>
    <row r="141" spans="1:7" ht="21" customHeight="1" x14ac:dyDescent="0.25">
      <c r="A141" s="345">
        <v>32231</v>
      </c>
      <c r="B141" s="313" t="s">
        <v>362</v>
      </c>
      <c r="C141" s="347"/>
      <c r="D141" s="351">
        <v>0</v>
      </c>
      <c r="E141" s="202">
        <v>0</v>
      </c>
      <c r="F141" s="202" t="e">
        <f t="shared" si="9"/>
        <v>#DIV/0!</v>
      </c>
      <c r="G141" s="202" t="e">
        <f t="shared" si="10"/>
        <v>#DIV/0!</v>
      </c>
    </row>
    <row r="142" spans="1:7" ht="21" customHeight="1" x14ac:dyDescent="0.25">
      <c r="A142" s="345">
        <v>32233</v>
      </c>
      <c r="B142" s="313" t="s">
        <v>364</v>
      </c>
      <c r="C142" s="347"/>
      <c r="D142" s="351">
        <v>0</v>
      </c>
      <c r="E142" s="202">
        <v>0</v>
      </c>
      <c r="F142" s="202" t="e">
        <f t="shared" si="9"/>
        <v>#DIV/0!</v>
      </c>
      <c r="G142" s="202" t="e">
        <f t="shared" si="10"/>
        <v>#DIV/0!</v>
      </c>
    </row>
    <row r="143" spans="1:7" ht="24" customHeight="1" x14ac:dyDescent="0.25">
      <c r="A143" s="310">
        <v>322510</v>
      </c>
      <c r="B143" s="313" t="s">
        <v>90</v>
      </c>
      <c r="C143" s="347"/>
      <c r="D143" s="260">
        <v>220</v>
      </c>
      <c r="E143" s="202">
        <v>214.88</v>
      </c>
      <c r="F143" s="202">
        <f t="shared" si="9"/>
        <v>0.97672727272727267</v>
      </c>
      <c r="G143" s="202">
        <f t="shared" si="10"/>
        <v>97.672727272727272</v>
      </c>
    </row>
    <row r="144" spans="1:7" ht="24" customHeight="1" x14ac:dyDescent="0.25">
      <c r="A144" s="310">
        <v>323190</v>
      </c>
      <c r="B144" s="313" t="s">
        <v>378</v>
      </c>
      <c r="C144" s="347"/>
      <c r="D144" s="260">
        <v>0</v>
      </c>
      <c r="E144" s="202">
        <v>0</v>
      </c>
      <c r="F144" s="202" t="e">
        <f t="shared" si="9"/>
        <v>#DIV/0!</v>
      </c>
      <c r="G144" s="202" t="e">
        <f t="shared" si="10"/>
        <v>#DIV/0!</v>
      </c>
    </row>
    <row r="145" spans="1:7" ht="27" customHeight="1" x14ac:dyDescent="0.25">
      <c r="A145" s="315">
        <v>323490</v>
      </c>
      <c r="B145" s="316" t="s">
        <v>384</v>
      </c>
      <c r="C145" s="347"/>
      <c r="D145" s="318">
        <v>0</v>
      </c>
      <c r="E145" s="202">
        <v>0</v>
      </c>
      <c r="F145" s="202" t="e">
        <f t="shared" ref="F145:F200" si="13">SUM(E145/D145)</f>
        <v>#DIV/0!</v>
      </c>
      <c r="G145" s="202" t="e">
        <f t="shared" ref="G145:G200" si="14">SUM(E145/D145)*100</f>
        <v>#DIV/0!</v>
      </c>
    </row>
    <row r="146" spans="1:7" ht="27" customHeight="1" x14ac:dyDescent="0.25">
      <c r="A146" s="352">
        <v>32359</v>
      </c>
      <c r="B146" s="316" t="s">
        <v>437</v>
      </c>
      <c r="C146" s="347"/>
      <c r="D146" s="318">
        <v>0</v>
      </c>
      <c r="E146" s="202">
        <v>0</v>
      </c>
      <c r="F146" s="202" t="e">
        <f t="shared" si="13"/>
        <v>#DIV/0!</v>
      </c>
      <c r="G146" s="202" t="e">
        <f t="shared" si="14"/>
        <v>#DIV/0!</v>
      </c>
    </row>
    <row r="147" spans="1:7" ht="24" customHeight="1" x14ac:dyDescent="0.25">
      <c r="A147" s="353">
        <v>32919</v>
      </c>
      <c r="B147" s="258" t="s">
        <v>438</v>
      </c>
      <c r="C147" s="347"/>
      <c r="D147" s="218">
        <v>1300</v>
      </c>
      <c r="E147" s="202">
        <v>1592</v>
      </c>
      <c r="F147" s="202">
        <f t="shared" si="13"/>
        <v>1.2246153846153847</v>
      </c>
      <c r="G147" s="202">
        <f t="shared" si="14"/>
        <v>122.46153846153847</v>
      </c>
    </row>
    <row r="148" spans="1:7" ht="24" customHeight="1" x14ac:dyDescent="0.25">
      <c r="A148" s="353">
        <v>32919</v>
      </c>
      <c r="B148" s="258" t="s">
        <v>439</v>
      </c>
      <c r="C148" s="347"/>
      <c r="D148" s="218">
        <v>0</v>
      </c>
      <c r="E148" s="202">
        <v>0</v>
      </c>
      <c r="F148" s="202" t="e">
        <f t="shared" si="13"/>
        <v>#DIV/0!</v>
      </c>
      <c r="G148" s="202" t="e">
        <f t="shared" si="14"/>
        <v>#DIV/0!</v>
      </c>
    </row>
    <row r="149" spans="1:7" ht="24" customHeight="1" x14ac:dyDescent="0.25">
      <c r="A149" s="310">
        <v>329310</v>
      </c>
      <c r="B149" s="313" t="s">
        <v>105</v>
      </c>
      <c r="C149" s="347"/>
      <c r="D149" s="218">
        <v>100</v>
      </c>
      <c r="E149" s="202">
        <v>86</v>
      </c>
      <c r="F149" s="202">
        <f t="shared" si="13"/>
        <v>0.86</v>
      </c>
      <c r="G149" s="202">
        <f t="shared" si="14"/>
        <v>86</v>
      </c>
    </row>
    <row r="150" spans="1:7" ht="24" customHeight="1" x14ac:dyDescent="0.25">
      <c r="A150" s="310">
        <v>329990</v>
      </c>
      <c r="B150" s="316" t="s">
        <v>102</v>
      </c>
      <c r="C150" s="347"/>
      <c r="D150" s="260">
        <v>860</v>
      </c>
      <c r="E150" s="211">
        <f>151.99+96+1200</f>
        <v>1447.99</v>
      </c>
      <c r="F150" s="202">
        <f t="shared" si="13"/>
        <v>1.6837093023255814</v>
      </c>
      <c r="G150" s="202">
        <f t="shared" si="14"/>
        <v>168.37093023255812</v>
      </c>
    </row>
    <row r="151" spans="1:7" ht="24" customHeight="1" x14ac:dyDescent="0.25">
      <c r="A151" s="349">
        <v>38129</v>
      </c>
      <c r="B151" s="291" t="s">
        <v>440</v>
      </c>
      <c r="C151" s="347"/>
      <c r="D151" s="260">
        <v>0</v>
      </c>
      <c r="E151" s="354">
        <v>0</v>
      </c>
      <c r="F151" s="321" t="e">
        <f t="shared" si="13"/>
        <v>#DIV/0!</v>
      </c>
      <c r="G151" s="321" t="e">
        <f t="shared" si="14"/>
        <v>#DIV/0!</v>
      </c>
    </row>
    <row r="152" spans="1:7" ht="26.25" customHeight="1" x14ac:dyDescent="0.25">
      <c r="A152" s="310">
        <v>323610</v>
      </c>
      <c r="B152" s="316" t="s">
        <v>388</v>
      </c>
      <c r="C152" s="347"/>
      <c r="D152" s="260">
        <v>0</v>
      </c>
      <c r="E152" s="202">
        <v>0</v>
      </c>
      <c r="F152" s="202" t="e">
        <f t="shared" si="13"/>
        <v>#DIV/0!</v>
      </c>
      <c r="G152" s="202" t="e">
        <f t="shared" si="14"/>
        <v>#DIV/0!</v>
      </c>
    </row>
    <row r="153" spans="1:7" ht="24" customHeight="1" x14ac:dyDescent="0.25">
      <c r="A153" s="310">
        <v>323790</v>
      </c>
      <c r="B153" s="316" t="s">
        <v>396</v>
      </c>
      <c r="C153" s="355"/>
      <c r="D153" s="276">
        <v>0</v>
      </c>
      <c r="E153" s="202">
        <v>0</v>
      </c>
      <c r="F153" s="202" t="e">
        <f t="shared" si="13"/>
        <v>#DIV/0!</v>
      </c>
      <c r="G153" s="202" t="e">
        <f t="shared" si="14"/>
        <v>#DIV/0!</v>
      </c>
    </row>
    <row r="154" spans="1:7" ht="24" customHeight="1" x14ac:dyDescent="0.25">
      <c r="A154" s="310">
        <v>42231</v>
      </c>
      <c r="B154" s="316" t="s">
        <v>441</v>
      </c>
      <c r="C154" s="355"/>
      <c r="D154" s="276">
        <v>0</v>
      </c>
      <c r="E154" s="202">
        <v>0</v>
      </c>
      <c r="F154" s="202" t="e">
        <f t="shared" si="13"/>
        <v>#DIV/0!</v>
      </c>
      <c r="G154" s="202" t="e">
        <f t="shared" si="14"/>
        <v>#DIV/0!</v>
      </c>
    </row>
    <row r="155" spans="1:7" ht="24" customHeight="1" x14ac:dyDescent="0.25">
      <c r="A155" s="310">
        <v>42271</v>
      </c>
      <c r="B155" s="316" t="s">
        <v>442</v>
      </c>
      <c r="C155" s="355"/>
      <c r="D155" s="276">
        <v>20000</v>
      </c>
      <c r="E155" s="202">
        <v>13809</v>
      </c>
      <c r="F155" s="202">
        <f t="shared" si="13"/>
        <v>0.69045000000000001</v>
      </c>
      <c r="G155" s="202">
        <f t="shared" si="14"/>
        <v>69.045000000000002</v>
      </c>
    </row>
    <row r="156" spans="1:7" ht="24" customHeight="1" x14ac:dyDescent="0.25">
      <c r="A156" s="310">
        <v>42273</v>
      </c>
      <c r="B156" s="316" t="s">
        <v>422</v>
      </c>
      <c r="C156" s="355"/>
      <c r="D156" s="276">
        <v>0</v>
      </c>
      <c r="E156" s="202">
        <v>0</v>
      </c>
      <c r="F156" s="202" t="e">
        <f t="shared" si="13"/>
        <v>#DIV/0!</v>
      </c>
      <c r="G156" s="202" t="e">
        <f t="shared" si="14"/>
        <v>#DIV/0!</v>
      </c>
    </row>
    <row r="157" spans="1:7" ht="21" customHeight="1" x14ac:dyDescent="0.25">
      <c r="A157" s="331">
        <v>922213</v>
      </c>
      <c r="B157" s="332" t="s">
        <v>443</v>
      </c>
      <c r="C157" s="356"/>
      <c r="D157" s="260">
        <v>20</v>
      </c>
      <c r="E157" s="357">
        <v>0</v>
      </c>
      <c r="F157" s="358">
        <f t="shared" si="13"/>
        <v>0</v>
      </c>
      <c r="G157" s="202">
        <f t="shared" si="14"/>
        <v>0</v>
      </c>
    </row>
    <row r="158" spans="1:7" ht="20.25" customHeight="1" x14ac:dyDescent="0.25">
      <c r="B158" s="291"/>
      <c r="C158" s="291"/>
      <c r="D158" s="247"/>
      <c r="E158" s="359"/>
      <c r="F158" s="359"/>
      <c r="G158" s="202"/>
    </row>
    <row r="159" spans="1:7" ht="15.75" customHeight="1" x14ac:dyDescent="0.25">
      <c r="A159" s="529" t="s">
        <v>237</v>
      </c>
      <c r="B159" s="531" t="s">
        <v>238</v>
      </c>
      <c r="C159" s="533" t="s">
        <v>239</v>
      </c>
      <c r="D159" s="179" t="s">
        <v>342</v>
      </c>
      <c r="E159" s="535" t="s">
        <v>241</v>
      </c>
      <c r="F159" s="180" t="s">
        <v>242</v>
      </c>
      <c r="G159" s="180" t="s">
        <v>243</v>
      </c>
    </row>
    <row r="160" spans="1:7" ht="15.75" customHeight="1" x14ac:dyDescent="0.25">
      <c r="A160" s="530"/>
      <c r="B160" s="532"/>
      <c r="C160" s="534"/>
      <c r="D160" s="292">
        <v>2024</v>
      </c>
      <c r="E160" s="536"/>
      <c r="F160" s="182"/>
      <c r="G160" s="182" t="s">
        <v>244</v>
      </c>
    </row>
    <row r="161" spans="1:7" ht="26.25" customHeight="1" x14ac:dyDescent="0.25">
      <c r="A161" s="567" t="s">
        <v>444</v>
      </c>
      <c r="B161" s="568"/>
      <c r="C161" s="185" t="s">
        <v>246</v>
      </c>
      <c r="D161" s="360">
        <f>SUM(D165+D176+D211+D219+D234+D256)</f>
        <v>1557034.9000000001</v>
      </c>
      <c r="E161" s="360">
        <f>SUM(E165+E176+E211+E219+E234+E256)</f>
        <v>1490285.9199999997</v>
      </c>
      <c r="F161" s="230">
        <f t="shared" si="13"/>
        <v>0.9571307104291622</v>
      </c>
      <c r="G161" s="230">
        <f t="shared" si="14"/>
        <v>95.713071042916226</v>
      </c>
    </row>
    <row r="162" spans="1:7" ht="15" customHeight="1" x14ac:dyDescent="0.25">
      <c r="A162" s="191" t="s">
        <v>345</v>
      </c>
      <c r="B162" s="192"/>
      <c r="C162" s="192"/>
      <c r="D162" s="192"/>
      <c r="E162" s="297"/>
      <c r="F162" s="297"/>
      <c r="G162" s="298"/>
    </row>
    <row r="163" spans="1:7" ht="15" customHeight="1" x14ac:dyDescent="0.25">
      <c r="A163" s="361" t="s">
        <v>272</v>
      </c>
      <c r="B163" s="362">
        <v>1023115</v>
      </c>
      <c r="C163" s="362"/>
      <c r="D163" s="362"/>
      <c r="E163" s="300"/>
      <c r="F163" s="300"/>
      <c r="G163" s="301"/>
    </row>
    <row r="164" spans="1:7" ht="15" customHeight="1" x14ac:dyDescent="0.25">
      <c r="A164" s="361" t="s">
        <v>344</v>
      </c>
      <c r="B164" s="363" t="s">
        <v>445</v>
      </c>
      <c r="C164" s="363"/>
      <c r="D164" s="363"/>
      <c r="E164" s="303"/>
      <c r="F164" s="303"/>
      <c r="G164" s="304"/>
    </row>
    <row r="165" spans="1:7" ht="19.5" customHeight="1" x14ac:dyDescent="0.25">
      <c r="A165" s="266" t="s">
        <v>275</v>
      </c>
      <c r="B165" s="364" t="s">
        <v>276</v>
      </c>
      <c r="C165" s="365" t="s">
        <v>277</v>
      </c>
      <c r="D165" s="330">
        <f>SUM(D166:D175)</f>
        <v>6702.1</v>
      </c>
      <c r="E165" s="330">
        <f>SUM(E166:E175)</f>
        <v>2913.88</v>
      </c>
      <c r="F165" s="366">
        <f t="shared" si="13"/>
        <v>0.43477119111920143</v>
      </c>
      <c r="G165" s="366">
        <f t="shared" si="14"/>
        <v>43.477119111920146</v>
      </c>
    </row>
    <row r="166" spans="1:7" ht="24" customHeight="1" x14ac:dyDescent="0.25">
      <c r="A166" s="310">
        <v>321190</v>
      </c>
      <c r="B166" s="311" t="s">
        <v>349</v>
      </c>
      <c r="C166" s="312" t="s">
        <v>446</v>
      </c>
      <c r="D166" s="260">
        <v>2340</v>
      </c>
      <c r="E166" s="202">
        <v>2340</v>
      </c>
      <c r="F166" s="202">
        <f t="shared" si="13"/>
        <v>1</v>
      </c>
      <c r="G166" s="202">
        <f t="shared" si="14"/>
        <v>100</v>
      </c>
    </row>
    <row r="167" spans="1:7" ht="21" customHeight="1" x14ac:dyDescent="0.25">
      <c r="A167" s="331">
        <v>322110</v>
      </c>
      <c r="B167" s="367" t="s">
        <v>356</v>
      </c>
      <c r="C167" s="368" t="s">
        <v>447</v>
      </c>
      <c r="D167" s="260">
        <v>0</v>
      </c>
      <c r="E167" s="202">
        <v>0</v>
      </c>
      <c r="F167" s="202" t="e">
        <f t="shared" si="13"/>
        <v>#DIV/0!</v>
      </c>
      <c r="G167" s="202" t="e">
        <f t="shared" si="14"/>
        <v>#DIV/0!</v>
      </c>
    </row>
    <row r="168" spans="1:7" ht="21" customHeight="1" x14ac:dyDescent="0.25">
      <c r="A168" s="331">
        <v>32222</v>
      </c>
      <c r="B168" s="367" t="s">
        <v>448</v>
      </c>
      <c r="C168" s="368" t="s">
        <v>449</v>
      </c>
      <c r="D168" s="260">
        <v>0</v>
      </c>
      <c r="E168" s="202">
        <v>0</v>
      </c>
      <c r="F168" s="202" t="e">
        <f t="shared" si="13"/>
        <v>#DIV/0!</v>
      </c>
      <c r="G168" s="202" t="e">
        <f t="shared" si="14"/>
        <v>#DIV/0!</v>
      </c>
    </row>
    <row r="169" spans="1:7" ht="21" customHeight="1" x14ac:dyDescent="0.25">
      <c r="A169" s="331">
        <v>32244</v>
      </c>
      <c r="B169" s="367" t="s">
        <v>450</v>
      </c>
      <c r="C169" s="369" t="s">
        <v>451</v>
      </c>
      <c r="D169" s="260">
        <v>500</v>
      </c>
      <c r="E169" s="202">
        <v>368.88</v>
      </c>
      <c r="F169" s="202">
        <f t="shared" si="13"/>
        <v>0.73775999999999997</v>
      </c>
      <c r="G169" s="202">
        <f t="shared" si="14"/>
        <v>73.775999999999996</v>
      </c>
    </row>
    <row r="170" spans="1:7" ht="21" customHeight="1" x14ac:dyDescent="0.25">
      <c r="A170" s="331">
        <v>32251</v>
      </c>
      <c r="B170" s="332" t="s">
        <v>90</v>
      </c>
      <c r="C170" s="356" t="s">
        <v>452</v>
      </c>
      <c r="D170" s="260">
        <v>0</v>
      </c>
      <c r="E170" s="202">
        <v>0</v>
      </c>
      <c r="F170" s="202" t="e">
        <f t="shared" si="13"/>
        <v>#DIV/0!</v>
      </c>
      <c r="G170" s="202" t="e">
        <f t="shared" si="14"/>
        <v>#DIV/0!</v>
      </c>
    </row>
    <row r="171" spans="1:7" ht="21" customHeight="1" x14ac:dyDescent="0.25">
      <c r="A171" s="331">
        <v>32319</v>
      </c>
      <c r="B171" s="332" t="s">
        <v>378</v>
      </c>
      <c r="C171" s="356" t="s">
        <v>453</v>
      </c>
      <c r="D171" s="260">
        <v>0</v>
      </c>
      <c r="E171" s="202">
        <v>0</v>
      </c>
      <c r="F171" s="202" t="e">
        <f t="shared" si="13"/>
        <v>#DIV/0!</v>
      </c>
      <c r="G171" s="202" t="e">
        <f t="shared" si="14"/>
        <v>#DIV/0!</v>
      </c>
    </row>
    <row r="172" spans="1:7" ht="21" customHeight="1" x14ac:dyDescent="0.25">
      <c r="A172" s="331">
        <v>329990</v>
      </c>
      <c r="B172" s="332" t="s">
        <v>454</v>
      </c>
      <c r="C172" s="356" t="s">
        <v>455</v>
      </c>
      <c r="D172" s="260">
        <v>0</v>
      </c>
      <c r="E172" s="321">
        <v>0</v>
      </c>
      <c r="F172" s="321" t="e">
        <f t="shared" si="13"/>
        <v>#DIV/0!</v>
      </c>
      <c r="G172" s="321" t="e">
        <f t="shared" si="14"/>
        <v>#DIV/0!</v>
      </c>
    </row>
    <row r="173" spans="1:7" ht="21" customHeight="1" x14ac:dyDescent="0.25">
      <c r="A173" s="331">
        <v>42271</v>
      </c>
      <c r="B173" s="332" t="s">
        <v>442</v>
      </c>
      <c r="C173" s="356" t="s">
        <v>456</v>
      </c>
      <c r="D173" s="260">
        <v>3862.1</v>
      </c>
      <c r="E173" s="202">
        <v>205</v>
      </c>
      <c r="F173" s="202">
        <f t="shared" si="13"/>
        <v>5.3079930607700478E-2</v>
      </c>
      <c r="G173" s="202">
        <f t="shared" si="14"/>
        <v>5.3079930607700474</v>
      </c>
    </row>
    <row r="174" spans="1:7" ht="21" customHeight="1" x14ac:dyDescent="0.25">
      <c r="A174" s="331">
        <v>42273</v>
      </c>
      <c r="B174" s="332" t="s">
        <v>422</v>
      </c>
      <c r="C174" s="356" t="s">
        <v>457</v>
      </c>
      <c r="D174" s="260">
        <v>0</v>
      </c>
      <c r="E174" s="202">
        <v>0</v>
      </c>
      <c r="F174" s="202" t="e">
        <f t="shared" si="13"/>
        <v>#DIV/0!</v>
      </c>
      <c r="G174" s="202" t="e">
        <f t="shared" si="14"/>
        <v>#DIV/0!</v>
      </c>
    </row>
    <row r="175" spans="1:7" ht="21" customHeight="1" x14ac:dyDescent="0.25">
      <c r="A175" s="331">
        <v>922213</v>
      </c>
      <c r="B175" s="332" t="s">
        <v>443</v>
      </c>
      <c r="C175" s="356" t="s">
        <v>458</v>
      </c>
      <c r="D175" s="260">
        <v>0</v>
      </c>
      <c r="E175" s="202">
        <v>0</v>
      </c>
      <c r="F175" s="202" t="e">
        <f t="shared" si="13"/>
        <v>#DIV/0!</v>
      </c>
      <c r="G175" s="202" t="e">
        <f t="shared" si="14"/>
        <v>#DIV/0!</v>
      </c>
    </row>
    <row r="176" spans="1:7" ht="21" customHeight="1" x14ac:dyDescent="0.25">
      <c r="A176" s="266" t="s">
        <v>292</v>
      </c>
      <c r="B176" s="370" t="s">
        <v>459</v>
      </c>
      <c r="C176" s="371"/>
      <c r="D176" s="372">
        <f>SUM(D177:D209)</f>
        <v>40000</v>
      </c>
      <c r="E176" s="372">
        <f>SUM(E177:E209)</f>
        <v>18698.5</v>
      </c>
      <c r="F176" s="244">
        <f t="shared" si="13"/>
        <v>0.4674625</v>
      </c>
      <c r="G176" s="244">
        <f t="shared" si="14"/>
        <v>46.746250000000003</v>
      </c>
    </row>
    <row r="177" spans="1:8" ht="21" customHeight="1" x14ac:dyDescent="0.25">
      <c r="A177" s="331">
        <v>321190</v>
      </c>
      <c r="B177" s="332" t="s">
        <v>460</v>
      </c>
      <c r="C177" s="255" t="s">
        <v>461</v>
      </c>
      <c r="D177" s="260">
        <v>1036.73</v>
      </c>
      <c r="E177" s="202">
        <f>4.6+0.7</f>
        <v>5.3</v>
      </c>
      <c r="F177" s="202">
        <f t="shared" si="13"/>
        <v>5.1122278703230346E-3</v>
      </c>
      <c r="G177" s="202">
        <f t="shared" si="14"/>
        <v>0.51122278703230351</v>
      </c>
    </row>
    <row r="178" spans="1:8" ht="21" customHeight="1" x14ac:dyDescent="0.25">
      <c r="A178" s="331">
        <v>321210</v>
      </c>
      <c r="B178" s="332" t="s">
        <v>462</v>
      </c>
      <c r="C178" s="373"/>
      <c r="D178" s="218">
        <v>15000</v>
      </c>
      <c r="E178" s="211">
        <f>10562.44+1012.13</f>
        <v>11574.57</v>
      </c>
      <c r="F178" s="202">
        <f t="shared" si="13"/>
        <v>0.77163799999999994</v>
      </c>
      <c r="G178" s="202">
        <f t="shared" si="14"/>
        <v>77.163799999999995</v>
      </c>
      <c r="H178" s="374"/>
    </row>
    <row r="179" spans="1:8" ht="21" customHeight="1" x14ac:dyDescent="0.25">
      <c r="A179" s="331">
        <v>32131</v>
      </c>
      <c r="B179" s="332" t="s">
        <v>463</v>
      </c>
      <c r="C179" s="375" t="s">
        <v>464</v>
      </c>
      <c r="D179" s="260">
        <v>600</v>
      </c>
      <c r="E179" s="202">
        <v>80</v>
      </c>
      <c r="F179" s="202">
        <f t="shared" si="13"/>
        <v>0.13333333333333333</v>
      </c>
      <c r="G179" s="202">
        <f t="shared" si="14"/>
        <v>13.333333333333334</v>
      </c>
    </row>
    <row r="180" spans="1:8" ht="21" customHeight="1" x14ac:dyDescent="0.25">
      <c r="A180" s="331">
        <v>31212</v>
      </c>
      <c r="B180" s="332" t="s">
        <v>465</v>
      </c>
      <c r="C180" s="375" t="s">
        <v>466</v>
      </c>
      <c r="D180" s="260">
        <v>0</v>
      </c>
      <c r="E180" s="202">
        <v>0</v>
      </c>
      <c r="F180" s="202" t="e">
        <f t="shared" si="13"/>
        <v>#DIV/0!</v>
      </c>
      <c r="G180" s="202" t="e">
        <f t="shared" si="14"/>
        <v>#DIV/0!</v>
      </c>
    </row>
    <row r="181" spans="1:8" ht="21" customHeight="1" x14ac:dyDescent="0.25">
      <c r="A181" s="331">
        <v>32211</v>
      </c>
      <c r="B181" s="332" t="s">
        <v>356</v>
      </c>
      <c r="C181" s="356" t="s">
        <v>467</v>
      </c>
      <c r="D181" s="260">
        <v>1000</v>
      </c>
      <c r="E181" s="211">
        <f>87.5+18.59+692.22+73.85+30.79</f>
        <v>902.95</v>
      </c>
      <c r="F181" s="202">
        <f t="shared" si="13"/>
        <v>0.90295000000000003</v>
      </c>
      <c r="G181" s="202">
        <f t="shared" si="14"/>
        <v>90.295000000000002</v>
      </c>
    </row>
    <row r="182" spans="1:8" ht="21" customHeight="1" x14ac:dyDescent="0.25">
      <c r="A182" s="331">
        <v>32212</v>
      </c>
      <c r="B182" s="332" t="s">
        <v>468</v>
      </c>
      <c r="C182" s="368" t="s">
        <v>469</v>
      </c>
      <c r="D182" s="260">
        <v>0</v>
      </c>
      <c r="E182" s="211">
        <v>0</v>
      </c>
      <c r="F182" s="202" t="e">
        <f t="shared" si="13"/>
        <v>#DIV/0!</v>
      </c>
      <c r="G182" s="202" t="e">
        <f t="shared" si="14"/>
        <v>#DIV/0!</v>
      </c>
    </row>
    <row r="183" spans="1:8" ht="21" customHeight="1" x14ac:dyDescent="0.25">
      <c r="A183" s="331">
        <v>322290</v>
      </c>
      <c r="B183" s="332" t="s">
        <v>470</v>
      </c>
      <c r="C183" s="368" t="s">
        <v>471</v>
      </c>
      <c r="D183" s="260">
        <v>2000</v>
      </c>
      <c r="E183" s="202">
        <f>395.38+266.84+214.5+36.08+999.81+8.03</f>
        <v>1920.64</v>
      </c>
      <c r="F183" s="202">
        <f t="shared" si="13"/>
        <v>0.96032000000000006</v>
      </c>
      <c r="G183" s="202">
        <f t="shared" si="14"/>
        <v>96.032000000000011</v>
      </c>
    </row>
    <row r="184" spans="1:8" ht="21" customHeight="1" x14ac:dyDescent="0.25">
      <c r="A184" s="331">
        <v>322510</v>
      </c>
      <c r="B184" s="332" t="s">
        <v>472</v>
      </c>
      <c r="C184" s="368" t="s">
        <v>473</v>
      </c>
      <c r="D184" s="260">
        <v>1000</v>
      </c>
      <c r="E184" s="202">
        <f>55.08+117.8</f>
        <v>172.88</v>
      </c>
      <c r="F184" s="202">
        <f t="shared" si="13"/>
        <v>0.17288000000000001</v>
      </c>
      <c r="G184" s="202">
        <f t="shared" si="14"/>
        <v>17.288</v>
      </c>
    </row>
    <row r="185" spans="1:8" ht="21" customHeight="1" x14ac:dyDescent="0.25">
      <c r="A185" s="331">
        <v>323110</v>
      </c>
      <c r="B185" s="367" t="s">
        <v>474</v>
      </c>
      <c r="C185" s="376" t="s">
        <v>475</v>
      </c>
      <c r="D185" s="260">
        <v>260</v>
      </c>
      <c r="E185" s="202">
        <v>89.25</v>
      </c>
      <c r="F185" s="202">
        <f t="shared" si="13"/>
        <v>0.34326923076923077</v>
      </c>
      <c r="G185" s="202">
        <f t="shared" si="14"/>
        <v>34.32692307692308</v>
      </c>
    </row>
    <row r="186" spans="1:8" ht="21" customHeight="1" x14ac:dyDescent="0.25">
      <c r="A186" s="331">
        <v>323190</v>
      </c>
      <c r="B186" s="332" t="s">
        <v>378</v>
      </c>
      <c r="C186" s="368" t="s">
        <v>476</v>
      </c>
      <c r="D186" s="260">
        <v>300</v>
      </c>
      <c r="E186" s="202">
        <v>205.18</v>
      </c>
      <c r="F186" s="202">
        <f t="shared" si="13"/>
        <v>0.68393333333333339</v>
      </c>
      <c r="G186" s="202">
        <f t="shared" si="14"/>
        <v>68.393333333333345</v>
      </c>
    </row>
    <row r="187" spans="1:8" ht="21" customHeight="1" x14ac:dyDescent="0.25">
      <c r="A187" s="331">
        <v>323130</v>
      </c>
      <c r="B187" s="332" t="s">
        <v>477</v>
      </c>
      <c r="C187" s="368" t="s">
        <v>478</v>
      </c>
      <c r="D187" s="260">
        <v>60</v>
      </c>
      <c r="E187" s="202">
        <v>0</v>
      </c>
      <c r="F187" s="202">
        <f t="shared" si="13"/>
        <v>0</v>
      </c>
      <c r="G187" s="202">
        <f t="shared" si="14"/>
        <v>0</v>
      </c>
    </row>
    <row r="188" spans="1:8" ht="21" customHeight="1" x14ac:dyDescent="0.25">
      <c r="A188" s="331">
        <v>323290</v>
      </c>
      <c r="B188" s="332" t="s">
        <v>479</v>
      </c>
      <c r="C188" s="368" t="s">
        <v>480</v>
      </c>
      <c r="D188" s="260">
        <v>1000</v>
      </c>
      <c r="E188" s="202">
        <f>525.5+293.91+463.1+6.2</f>
        <v>1288.7100000000003</v>
      </c>
      <c r="F188" s="202">
        <f t="shared" si="13"/>
        <v>1.2887100000000002</v>
      </c>
      <c r="G188" s="202">
        <f t="shared" si="14"/>
        <v>128.87100000000004</v>
      </c>
    </row>
    <row r="189" spans="1:8" ht="21" customHeight="1" x14ac:dyDescent="0.25">
      <c r="A189" s="331">
        <v>323390</v>
      </c>
      <c r="B189" s="332" t="s">
        <v>382</v>
      </c>
      <c r="C189" s="368" t="s">
        <v>481</v>
      </c>
      <c r="D189" s="260">
        <v>0</v>
      </c>
      <c r="E189" s="202">
        <v>0</v>
      </c>
      <c r="F189" s="202" t="e">
        <f t="shared" si="13"/>
        <v>#DIV/0!</v>
      </c>
      <c r="G189" s="202" t="e">
        <f t="shared" si="14"/>
        <v>#DIV/0!</v>
      </c>
    </row>
    <row r="190" spans="1:8" ht="21" customHeight="1" x14ac:dyDescent="0.25">
      <c r="A190" s="331">
        <v>323720</v>
      </c>
      <c r="B190" s="332" t="s">
        <v>394</v>
      </c>
      <c r="C190" s="368" t="s">
        <v>482</v>
      </c>
      <c r="D190" s="260">
        <v>13881.33</v>
      </c>
      <c r="E190" s="202">
        <v>0</v>
      </c>
      <c r="F190" s="202">
        <f t="shared" si="13"/>
        <v>0</v>
      </c>
      <c r="G190" s="202">
        <f t="shared" si="14"/>
        <v>0</v>
      </c>
    </row>
    <row r="191" spans="1:8" ht="21" customHeight="1" x14ac:dyDescent="0.25">
      <c r="A191" s="331">
        <v>323730</v>
      </c>
      <c r="B191" s="332" t="s">
        <v>483</v>
      </c>
      <c r="C191" s="368" t="s">
        <v>484</v>
      </c>
      <c r="D191" s="260">
        <v>100</v>
      </c>
      <c r="E191" s="354">
        <v>0</v>
      </c>
      <c r="F191" s="321">
        <f t="shared" si="13"/>
        <v>0</v>
      </c>
      <c r="G191" s="321">
        <f t="shared" si="14"/>
        <v>0</v>
      </c>
    </row>
    <row r="192" spans="1:8" ht="21" customHeight="1" x14ac:dyDescent="0.25">
      <c r="A192" s="331">
        <v>323790</v>
      </c>
      <c r="B192" s="332" t="s">
        <v>485</v>
      </c>
      <c r="C192" s="368" t="s">
        <v>486</v>
      </c>
      <c r="D192" s="260">
        <v>750</v>
      </c>
      <c r="E192" s="202">
        <v>0</v>
      </c>
      <c r="F192" s="202">
        <f t="shared" si="13"/>
        <v>0</v>
      </c>
      <c r="G192" s="202">
        <f t="shared" si="14"/>
        <v>0</v>
      </c>
    </row>
    <row r="193" spans="1:7" ht="21" customHeight="1" x14ac:dyDescent="0.25">
      <c r="A193" s="331">
        <v>323910</v>
      </c>
      <c r="B193" s="332" t="s">
        <v>400</v>
      </c>
      <c r="C193" s="368" t="s">
        <v>487</v>
      </c>
      <c r="D193" s="260">
        <v>50</v>
      </c>
      <c r="E193" s="202">
        <v>51.88</v>
      </c>
      <c r="F193" s="202">
        <f t="shared" si="13"/>
        <v>1.0376000000000001</v>
      </c>
      <c r="G193" s="202">
        <f t="shared" si="14"/>
        <v>103.76</v>
      </c>
    </row>
    <row r="194" spans="1:7" ht="21" customHeight="1" x14ac:dyDescent="0.25">
      <c r="A194" s="331">
        <v>32399</v>
      </c>
      <c r="B194" s="332" t="s">
        <v>488</v>
      </c>
      <c r="C194" s="356" t="s">
        <v>489</v>
      </c>
      <c r="D194" s="260">
        <v>2000</v>
      </c>
      <c r="E194" s="202">
        <v>0</v>
      </c>
      <c r="F194" s="202">
        <f t="shared" si="13"/>
        <v>0</v>
      </c>
      <c r="G194" s="202">
        <f t="shared" si="14"/>
        <v>0</v>
      </c>
    </row>
    <row r="195" spans="1:7" ht="21" customHeight="1" x14ac:dyDescent="0.25">
      <c r="A195" s="331">
        <v>32394</v>
      </c>
      <c r="B195" s="332" t="s">
        <v>490</v>
      </c>
      <c r="C195" s="368" t="s">
        <v>491</v>
      </c>
      <c r="D195" s="260">
        <v>0</v>
      </c>
      <c r="E195" s="202">
        <v>0</v>
      </c>
      <c r="F195" s="202" t="e">
        <f t="shared" si="13"/>
        <v>#DIV/0!</v>
      </c>
      <c r="G195" s="202" t="e">
        <f t="shared" si="14"/>
        <v>#DIV/0!</v>
      </c>
    </row>
    <row r="196" spans="1:7" ht="21" customHeight="1" x14ac:dyDescent="0.25">
      <c r="A196" s="331">
        <v>32412</v>
      </c>
      <c r="B196" s="332" t="s">
        <v>132</v>
      </c>
      <c r="C196" s="368" t="s">
        <v>492</v>
      </c>
      <c r="D196" s="260">
        <v>0</v>
      </c>
      <c r="E196" s="202">
        <v>0</v>
      </c>
      <c r="F196" s="202" t="e">
        <f t="shared" si="13"/>
        <v>#DIV/0!</v>
      </c>
      <c r="G196" s="202" t="e">
        <f t="shared" si="14"/>
        <v>#DIV/0!</v>
      </c>
    </row>
    <row r="197" spans="1:7" ht="21" customHeight="1" x14ac:dyDescent="0.25">
      <c r="A197" s="331">
        <v>32921</v>
      </c>
      <c r="B197" s="367" t="s">
        <v>493</v>
      </c>
      <c r="C197" s="368" t="s">
        <v>494</v>
      </c>
      <c r="D197" s="260">
        <v>0</v>
      </c>
      <c r="E197" s="202">
        <v>0</v>
      </c>
      <c r="F197" s="202" t="e">
        <f t="shared" si="13"/>
        <v>#DIV/0!</v>
      </c>
      <c r="G197" s="202" t="e">
        <f t="shared" si="14"/>
        <v>#DIV/0!</v>
      </c>
    </row>
    <row r="198" spans="1:7" ht="21" customHeight="1" x14ac:dyDescent="0.25">
      <c r="A198" s="331">
        <v>32922</v>
      </c>
      <c r="B198" s="367" t="s">
        <v>406</v>
      </c>
      <c r="C198" s="368" t="s">
        <v>495</v>
      </c>
      <c r="D198" s="260">
        <v>0</v>
      </c>
      <c r="E198" s="202">
        <v>0</v>
      </c>
      <c r="F198" s="202" t="e">
        <f t="shared" si="13"/>
        <v>#DIV/0!</v>
      </c>
      <c r="G198" s="202" t="e">
        <f t="shared" si="14"/>
        <v>#DIV/0!</v>
      </c>
    </row>
    <row r="199" spans="1:7" ht="24" customHeight="1" x14ac:dyDescent="0.25">
      <c r="A199" s="331">
        <v>329310</v>
      </c>
      <c r="B199" s="367" t="s">
        <v>105</v>
      </c>
      <c r="C199" s="376" t="s">
        <v>496</v>
      </c>
      <c r="D199" s="260">
        <v>200</v>
      </c>
      <c r="E199" s="202">
        <v>227.4</v>
      </c>
      <c r="F199" s="202">
        <f t="shared" si="13"/>
        <v>1.137</v>
      </c>
      <c r="G199" s="202">
        <f t="shared" si="14"/>
        <v>113.7</v>
      </c>
    </row>
    <row r="200" spans="1:7" ht="24" customHeight="1" x14ac:dyDescent="0.25">
      <c r="A200" s="331">
        <v>32941</v>
      </c>
      <c r="B200" s="367" t="s">
        <v>411</v>
      </c>
      <c r="C200" s="369" t="s">
        <v>497</v>
      </c>
      <c r="D200" s="260">
        <v>60</v>
      </c>
      <c r="E200" s="202">
        <f>35+25</f>
        <v>60</v>
      </c>
      <c r="F200" s="202">
        <f t="shared" si="13"/>
        <v>1</v>
      </c>
      <c r="G200" s="202">
        <f t="shared" si="14"/>
        <v>100</v>
      </c>
    </row>
    <row r="201" spans="1:7" ht="18" customHeight="1" x14ac:dyDescent="0.25">
      <c r="A201" s="331">
        <v>32959</v>
      </c>
      <c r="B201" s="332" t="s">
        <v>498</v>
      </c>
      <c r="C201" s="377" t="s">
        <v>499</v>
      </c>
      <c r="D201" s="260">
        <v>0</v>
      </c>
      <c r="E201" s="202">
        <v>0</v>
      </c>
      <c r="F201" s="202" t="e">
        <f t="shared" ref="F201:F260" si="15">SUM(E201/D201)</f>
        <v>#DIV/0!</v>
      </c>
      <c r="G201" s="202" t="e">
        <f t="shared" ref="G201:G260" si="16">SUM(E201/D201)*100</f>
        <v>#DIV/0!</v>
      </c>
    </row>
    <row r="202" spans="1:7" ht="21.75" customHeight="1" x14ac:dyDescent="0.25">
      <c r="A202" s="331">
        <v>34311</v>
      </c>
      <c r="B202" s="332" t="s">
        <v>500</v>
      </c>
      <c r="C202" s="368" t="s">
        <v>501</v>
      </c>
      <c r="D202" s="378">
        <v>500</v>
      </c>
      <c r="E202" s="202">
        <f>331.8+81.19</f>
        <v>412.99</v>
      </c>
      <c r="F202" s="202">
        <f t="shared" si="15"/>
        <v>0.82598000000000005</v>
      </c>
      <c r="G202" s="202">
        <f t="shared" si="16"/>
        <v>82.597999999999999</v>
      </c>
    </row>
    <row r="203" spans="1:7" ht="23.25" customHeight="1" x14ac:dyDescent="0.25">
      <c r="A203" s="331">
        <v>32999</v>
      </c>
      <c r="B203" s="332" t="s">
        <v>502</v>
      </c>
      <c r="C203" s="379" t="s">
        <v>499</v>
      </c>
      <c r="D203" s="380">
        <v>200</v>
      </c>
      <c r="E203" s="202">
        <f>21+93.45+18+58.4+74.37</f>
        <v>265.22000000000003</v>
      </c>
      <c r="F203" s="202">
        <f t="shared" si="15"/>
        <v>1.3261000000000001</v>
      </c>
      <c r="G203" s="202">
        <f t="shared" si="16"/>
        <v>132.61000000000001</v>
      </c>
    </row>
    <row r="204" spans="1:7" ht="23.25" customHeight="1" x14ac:dyDescent="0.25">
      <c r="A204" s="331">
        <v>38129</v>
      </c>
      <c r="B204" s="356" t="s">
        <v>440</v>
      </c>
      <c r="C204" s="381" t="s">
        <v>503</v>
      </c>
      <c r="D204" s="380">
        <v>1.94</v>
      </c>
      <c r="E204" s="202">
        <v>1.94</v>
      </c>
      <c r="F204" s="202">
        <f t="shared" si="15"/>
        <v>1</v>
      </c>
      <c r="G204" s="202">
        <f t="shared" si="16"/>
        <v>100</v>
      </c>
    </row>
    <row r="205" spans="1:7" ht="23.25" customHeight="1" x14ac:dyDescent="0.25">
      <c r="A205" s="331">
        <v>42211</v>
      </c>
      <c r="B205" s="356" t="s">
        <v>504</v>
      </c>
      <c r="C205" s="382" t="s">
        <v>505</v>
      </c>
      <c r="D205" s="380">
        <v>0</v>
      </c>
      <c r="E205" s="202"/>
      <c r="F205" s="202" t="e">
        <f t="shared" si="15"/>
        <v>#DIV/0!</v>
      </c>
      <c r="G205" s="202" t="e">
        <f t="shared" si="16"/>
        <v>#DIV/0!</v>
      </c>
    </row>
    <row r="206" spans="1:7" ht="23.25" customHeight="1" x14ac:dyDescent="0.25">
      <c r="A206" s="331">
        <v>42212</v>
      </c>
      <c r="B206" s="356" t="s">
        <v>506</v>
      </c>
      <c r="C206" s="382" t="s">
        <v>507</v>
      </c>
      <c r="D206" s="380">
        <v>0</v>
      </c>
      <c r="E206" s="202"/>
      <c r="F206" s="202" t="e">
        <f t="shared" si="15"/>
        <v>#DIV/0!</v>
      </c>
      <c r="G206" s="202" t="e">
        <f t="shared" si="16"/>
        <v>#DIV/0!</v>
      </c>
    </row>
    <row r="207" spans="1:7" ht="24.75" customHeight="1" x14ac:dyDescent="0.25">
      <c r="A207" s="331">
        <v>42271</v>
      </c>
      <c r="B207" s="331" t="s">
        <v>442</v>
      </c>
      <c r="C207" s="368" t="s">
        <v>508</v>
      </c>
      <c r="D207" s="380">
        <v>0</v>
      </c>
      <c r="E207" s="202">
        <v>133.88</v>
      </c>
      <c r="F207" s="202" t="e">
        <f t="shared" si="15"/>
        <v>#DIV/0!</v>
      </c>
      <c r="G207" s="202" t="e">
        <f t="shared" si="16"/>
        <v>#DIV/0!</v>
      </c>
    </row>
    <row r="208" spans="1:7" ht="24" customHeight="1" x14ac:dyDescent="0.25">
      <c r="A208" s="338">
        <v>422730</v>
      </c>
      <c r="B208" s="332" t="s">
        <v>422</v>
      </c>
      <c r="C208" s="356" t="s">
        <v>509</v>
      </c>
      <c r="D208" s="260">
        <v>0</v>
      </c>
      <c r="E208" s="202">
        <v>1303.2</v>
      </c>
      <c r="F208" s="202" t="e">
        <f t="shared" si="15"/>
        <v>#DIV/0!</v>
      </c>
      <c r="G208" s="202" t="e">
        <f t="shared" si="16"/>
        <v>#DIV/0!</v>
      </c>
    </row>
    <row r="209" spans="1:7" ht="24" customHeight="1" x14ac:dyDescent="0.25">
      <c r="A209" s="331">
        <v>424110</v>
      </c>
      <c r="B209" s="383" t="s">
        <v>124</v>
      </c>
      <c r="C209" s="384" t="s">
        <v>510</v>
      </c>
      <c r="D209" s="260">
        <v>0</v>
      </c>
      <c r="E209" s="202">
        <v>2.5099999999999998</v>
      </c>
      <c r="F209" s="202" t="e">
        <f t="shared" si="15"/>
        <v>#DIV/0!</v>
      </c>
      <c r="G209" s="202" t="e">
        <f t="shared" si="16"/>
        <v>#DIV/0!</v>
      </c>
    </row>
    <row r="210" spans="1:7" ht="24" customHeight="1" x14ac:dyDescent="0.25">
      <c r="A210" s="331">
        <v>922213</v>
      </c>
      <c r="B210" s="383" t="s">
        <v>443</v>
      </c>
      <c r="C210" s="384" t="s">
        <v>511</v>
      </c>
      <c r="D210" s="260">
        <v>0</v>
      </c>
      <c r="E210" s="202"/>
      <c r="F210" s="202" t="e">
        <f t="shared" si="15"/>
        <v>#DIV/0!</v>
      </c>
      <c r="G210" s="202" t="e">
        <f t="shared" si="16"/>
        <v>#DIV/0!</v>
      </c>
    </row>
    <row r="211" spans="1:7" ht="39.75" customHeight="1" x14ac:dyDescent="0.25">
      <c r="A211" s="385" t="s">
        <v>309</v>
      </c>
      <c r="B211" s="386" t="s">
        <v>512</v>
      </c>
      <c r="C211" s="387"/>
      <c r="D211" s="388">
        <f>SUM(D212:D217)</f>
        <v>12700</v>
      </c>
      <c r="E211" s="388">
        <f>SUM(E212:E217)</f>
        <v>7485.75</v>
      </c>
      <c r="F211" s="244">
        <f t="shared" si="15"/>
        <v>0.58942913385826767</v>
      </c>
      <c r="G211" s="244">
        <f t="shared" si="16"/>
        <v>58.94291338582677</v>
      </c>
    </row>
    <row r="212" spans="1:7" ht="24" customHeight="1" x14ac:dyDescent="0.25">
      <c r="A212" s="353">
        <v>321190</v>
      </c>
      <c r="B212" s="389" t="s">
        <v>513</v>
      </c>
      <c r="C212" s="390" t="s">
        <v>514</v>
      </c>
      <c r="D212" s="260">
        <v>130</v>
      </c>
      <c r="E212" s="202">
        <f>18.4+26.8</f>
        <v>45.2</v>
      </c>
      <c r="F212" s="202">
        <f t="shared" si="15"/>
        <v>0.34769230769230769</v>
      </c>
      <c r="G212" s="202">
        <f t="shared" si="16"/>
        <v>34.769230769230766</v>
      </c>
    </row>
    <row r="213" spans="1:7" ht="26.25" customHeight="1" x14ac:dyDescent="0.25">
      <c r="A213" s="391">
        <v>322190</v>
      </c>
      <c r="B213" s="217" t="s">
        <v>358</v>
      </c>
      <c r="C213" s="284" t="s">
        <v>515</v>
      </c>
      <c r="D213" s="318">
        <v>0</v>
      </c>
      <c r="E213" s="202">
        <v>0</v>
      </c>
      <c r="F213" s="202" t="e">
        <f t="shared" si="15"/>
        <v>#DIV/0!</v>
      </c>
      <c r="G213" s="202" t="e">
        <f t="shared" si="16"/>
        <v>#DIV/0!</v>
      </c>
    </row>
    <row r="214" spans="1:7" ht="24" customHeight="1" x14ac:dyDescent="0.25">
      <c r="A214" s="353">
        <v>323190</v>
      </c>
      <c r="B214" s="258" t="s">
        <v>378</v>
      </c>
      <c r="C214" s="392" t="s">
        <v>516</v>
      </c>
      <c r="D214" s="260">
        <v>6000</v>
      </c>
      <c r="E214" s="240">
        <v>3982.45</v>
      </c>
      <c r="F214" s="202">
        <f t="shared" si="15"/>
        <v>0.66374166666666667</v>
      </c>
      <c r="G214" s="202">
        <f t="shared" si="16"/>
        <v>66.374166666666667</v>
      </c>
    </row>
    <row r="215" spans="1:7" ht="26.25" customHeight="1" x14ac:dyDescent="0.25">
      <c r="A215" s="331">
        <v>32412</v>
      </c>
      <c r="B215" s="393" t="s">
        <v>517</v>
      </c>
      <c r="C215" s="394" t="s">
        <v>518</v>
      </c>
      <c r="D215" s="260">
        <v>0</v>
      </c>
      <c r="E215" s="202">
        <v>0</v>
      </c>
      <c r="F215" s="202" t="e">
        <f t="shared" si="15"/>
        <v>#DIV/0!</v>
      </c>
      <c r="G215" s="202" t="e">
        <f t="shared" si="16"/>
        <v>#DIV/0!</v>
      </c>
    </row>
    <row r="216" spans="1:7" ht="24" customHeight="1" x14ac:dyDescent="0.25">
      <c r="A216" s="331">
        <v>32919</v>
      </c>
      <c r="B216" s="287" t="s">
        <v>519</v>
      </c>
      <c r="C216" s="394" t="s">
        <v>520</v>
      </c>
      <c r="D216" s="260">
        <v>0</v>
      </c>
      <c r="E216" s="202">
        <v>0</v>
      </c>
      <c r="F216" s="202" t="e">
        <f t="shared" si="15"/>
        <v>#DIV/0!</v>
      </c>
      <c r="G216" s="202" t="e">
        <f t="shared" si="16"/>
        <v>#DIV/0!</v>
      </c>
    </row>
    <row r="217" spans="1:7" ht="24.75" customHeight="1" x14ac:dyDescent="0.25">
      <c r="A217" s="353">
        <v>329990</v>
      </c>
      <c r="B217" s="395" t="s">
        <v>102</v>
      </c>
      <c r="C217" s="381" t="s">
        <v>521</v>
      </c>
      <c r="D217" s="260">
        <v>6570</v>
      </c>
      <c r="E217" s="202">
        <v>3458.1</v>
      </c>
      <c r="F217" s="202">
        <f t="shared" si="15"/>
        <v>0.52634703196347032</v>
      </c>
      <c r="G217" s="202">
        <f t="shared" si="16"/>
        <v>52.634703196347033</v>
      </c>
    </row>
    <row r="218" spans="1:7" ht="24.75" customHeight="1" x14ac:dyDescent="0.25">
      <c r="A218" s="353">
        <v>922213</v>
      </c>
      <c r="B218" s="395" t="s">
        <v>443</v>
      </c>
      <c r="C218" s="381" t="s">
        <v>522</v>
      </c>
      <c r="D218" s="260">
        <v>0</v>
      </c>
      <c r="E218" s="202">
        <v>0</v>
      </c>
      <c r="F218" s="202" t="e">
        <f t="shared" si="15"/>
        <v>#DIV/0!</v>
      </c>
      <c r="G218" s="202" t="e">
        <f t="shared" si="16"/>
        <v>#DIV/0!</v>
      </c>
    </row>
    <row r="219" spans="1:7" ht="24" customHeight="1" x14ac:dyDescent="0.25">
      <c r="A219" s="266" t="s">
        <v>318</v>
      </c>
      <c r="B219" s="339" t="s">
        <v>523</v>
      </c>
      <c r="C219" s="396"/>
      <c r="D219" s="372">
        <f>SUM(D220:D233)</f>
        <v>1400000</v>
      </c>
      <c r="E219" s="372">
        <f>SUM(E220:E233)</f>
        <v>1388309.41</v>
      </c>
      <c r="F219" s="244">
        <f t="shared" si="15"/>
        <v>0.99164957857142855</v>
      </c>
      <c r="G219" s="244">
        <f t="shared" si="16"/>
        <v>99.164957857142852</v>
      </c>
    </row>
    <row r="220" spans="1:7" ht="24" customHeight="1" x14ac:dyDescent="0.25">
      <c r="A220" s="331">
        <v>31111</v>
      </c>
      <c r="B220" s="332" t="s">
        <v>76</v>
      </c>
      <c r="C220" s="332" t="s">
        <v>524</v>
      </c>
      <c r="D220" s="260">
        <v>1153883.5</v>
      </c>
      <c r="E220" s="202">
        <v>1147577.7</v>
      </c>
      <c r="F220" s="202">
        <f t="shared" si="15"/>
        <v>0.99453515021230476</v>
      </c>
      <c r="G220" s="202">
        <f t="shared" si="16"/>
        <v>99.453515021230473</v>
      </c>
    </row>
    <row r="221" spans="1:7" ht="33.75" customHeight="1" x14ac:dyDescent="0.25">
      <c r="A221" s="331">
        <v>31219</v>
      </c>
      <c r="B221" s="217" t="s">
        <v>525</v>
      </c>
      <c r="C221" s="356" t="s">
        <v>526</v>
      </c>
      <c r="D221" s="260">
        <v>50000</v>
      </c>
      <c r="E221" s="202">
        <v>47053.69</v>
      </c>
      <c r="F221" s="202">
        <f t="shared" si="15"/>
        <v>0.94107380000000007</v>
      </c>
      <c r="G221" s="202">
        <f t="shared" si="16"/>
        <v>94.107380000000006</v>
      </c>
    </row>
    <row r="222" spans="1:7" ht="24" customHeight="1" x14ac:dyDescent="0.25">
      <c r="A222" s="331">
        <v>31311</v>
      </c>
      <c r="B222" s="332" t="s">
        <v>527</v>
      </c>
      <c r="C222" s="356" t="s">
        <v>528</v>
      </c>
      <c r="D222" s="260">
        <v>0</v>
      </c>
      <c r="E222" s="202">
        <v>0</v>
      </c>
      <c r="F222" s="202" t="e">
        <f t="shared" si="15"/>
        <v>#DIV/0!</v>
      </c>
      <c r="G222" s="202" t="e">
        <f t="shared" si="16"/>
        <v>#DIV/0!</v>
      </c>
    </row>
    <row r="223" spans="1:7" ht="24" customHeight="1" x14ac:dyDescent="0.25">
      <c r="A223" s="331">
        <v>31321</v>
      </c>
      <c r="B223" s="332" t="s">
        <v>81</v>
      </c>
      <c r="C223" s="356" t="s">
        <v>529</v>
      </c>
      <c r="D223" s="260">
        <v>190000</v>
      </c>
      <c r="E223" s="202">
        <v>187563.82</v>
      </c>
      <c r="F223" s="202">
        <f t="shared" si="15"/>
        <v>0.987178</v>
      </c>
      <c r="G223" s="202">
        <f t="shared" si="16"/>
        <v>98.717799999999997</v>
      </c>
    </row>
    <row r="224" spans="1:7" ht="24" customHeight="1" x14ac:dyDescent="0.25">
      <c r="A224" s="331">
        <v>321190</v>
      </c>
      <c r="B224" s="332" t="s">
        <v>530</v>
      </c>
      <c r="C224" s="356" t="s">
        <v>531</v>
      </c>
      <c r="D224" s="260">
        <v>530</v>
      </c>
      <c r="E224" s="202">
        <f>300+81+35.91+20</f>
        <v>436.90999999999997</v>
      </c>
      <c r="F224" s="202">
        <f t="shared" si="15"/>
        <v>0.82435849056603772</v>
      </c>
      <c r="G224" s="202">
        <f t="shared" si="16"/>
        <v>82.435849056603772</v>
      </c>
    </row>
    <row r="225" spans="1:7" ht="24" customHeight="1" x14ac:dyDescent="0.25">
      <c r="A225" s="331">
        <v>32952</v>
      </c>
      <c r="B225" s="332" t="s">
        <v>532</v>
      </c>
      <c r="C225" s="356" t="s">
        <v>533</v>
      </c>
      <c r="D225" s="260">
        <v>100</v>
      </c>
      <c r="E225" s="202">
        <v>0</v>
      </c>
      <c r="F225" s="202">
        <f t="shared" si="15"/>
        <v>0</v>
      </c>
      <c r="G225" s="202">
        <f t="shared" si="16"/>
        <v>0</v>
      </c>
    </row>
    <row r="226" spans="1:7" ht="24" customHeight="1" x14ac:dyDescent="0.25">
      <c r="A226" s="331">
        <v>32955</v>
      </c>
      <c r="B226" s="217" t="s">
        <v>534</v>
      </c>
      <c r="C226" s="356" t="s">
        <v>535</v>
      </c>
      <c r="D226" s="260">
        <v>4000</v>
      </c>
      <c r="E226" s="202">
        <v>3976</v>
      </c>
      <c r="F226" s="202">
        <f t="shared" si="15"/>
        <v>0.99399999999999999</v>
      </c>
      <c r="G226" s="202">
        <f t="shared" si="16"/>
        <v>99.4</v>
      </c>
    </row>
    <row r="227" spans="1:7" ht="28.5" customHeight="1" x14ac:dyDescent="0.25">
      <c r="A227" s="331">
        <v>32999</v>
      </c>
      <c r="B227" s="217" t="s">
        <v>454</v>
      </c>
      <c r="C227" s="397" t="s">
        <v>536</v>
      </c>
      <c r="D227" s="260">
        <v>500</v>
      </c>
      <c r="E227" s="202">
        <f>146+244.81+65.45+174.98</f>
        <v>631.24</v>
      </c>
      <c r="F227" s="202">
        <f t="shared" si="15"/>
        <v>1.26248</v>
      </c>
      <c r="G227" s="202">
        <f t="shared" si="16"/>
        <v>126.248</v>
      </c>
    </row>
    <row r="228" spans="1:7" ht="28.5" customHeight="1" x14ac:dyDescent="0.25">
      <c r="A228" s="331">
        <v>38129</v>
      </c>
      <c r="B228" s="217" t="s">
        <v>537</v>
      </c>
      <c r="C228" s="397" t="s">
        <v>538</v>
      </c>
      <c r="D228" s="260">
        <v>436.5</v>
      </c>
      <c r="E228" s="202">
        <v>436.5</v>
      </c>
      <c r="F228" s="202">
        <f t="shared" si="15"/>
        <v>1</v>
      </c>
      <c r="G228" s="202">
        <f t="shared" si="16"/>
        <v>100</v>
      </c>
    </row>
    <row r="229" spans="1:7" ht="28.5" customHeight="1" x14ac:dyDescent="0.25">
      <c r="A229" s="331">
        <v>41231</v>
      </c>
      <c r="B229" s="217" t="s">
        <v>539</v>
      </c>
      <c r="C229" s="397" t="s">
        <v>540</v>
      </c>
      <c r="D229" s="260">
        <v>0</v>
      </c>
      <c r="E229" s="202">
        <v>0</v>
      </c>
      <c r="F229" s="202" t="e">
        <f t="shared" si="15"/>
        <v>#DIV/0!</v>
      </c>
      <c r="G229" s="202" t="e">
        <f t="shared" si="16"/>
        <v>#DIV/0!</v>
      </c>
    </row>
    <row r="230" spans="1:7" ht="28.5" customHeight="1" x14ac:dyDescent="0.25">
      <c r="A230" s="331">
        <v>42271</v>
      </c>
      <c r="B230" s="217" t="s">
        <v>442</v>
      </c>
      <c r="C230" s="398" t="s">
        <v>541</v>
      </c>
      <c r="D230" s="260">
        <v>0</v>
      </c>
      <c r="E230" s="202">
        <v>0</v>
      </c>
      <c r="F230" s="202" t="e">
        <f t="shared" si="15"/>
        <v>#DIV/0!</v>
      </c>
      <c r="G230" s="202" t="e">
        <f t="shared" si="16"/>
        <v>#DIV/0!</v>
      </c>
    </row>
    <row r="231" spans="1:7" ht="22.5" customHeight="1" x14ac:dyDescent="0.25">
      <c r="A231" s="331">
        <v>42273</v>
      </c>
      <c r="B231" s="217" t="s">
        <v>422</v>
      </c>
      <c r="C231" s="397" t="s">
        <v>542</v>
      </c>
      <c r="D231" s="260">
        <v>0</v>
      </c>
      <c r="E231" s="202">
        <v>0</v>
      </c>
      <c r="F231" s="202" t="e">
        <f t="shared" si="15"/>
        <v>#DIV/0!</v>
      </c>
      <c r="G231" s="202" t="e">
        <f t="shared" si="16"/>
        <v>#DIV/0!</v>
      </c>
    </row>
    <row r="232" spans="1:7" ht="22.5" customHeight="1" x14ac:dyDescent="0.25">
      <c r="A232" s="331">
        <v>424110</v>
      </c>
      <c r="B232" s="383" t="s">
        <v>124</v>
      </c>
      <c r="C232" s="397" t="s">
        <v>543</v>
      </c>
      <c r="D232" s="260">
        <v>550</v>
      </c>
      <c r="E232" s="202">
        <v>633.54999999999995</v>
      </c>
      <c r="F232" s="202">
        <f t="shared" si="15"/>
        <v>1.1519090909090908</v>
      </c>
      <c r="G232" s="202">
        <f t="shared" si="16"/>
        <v>115.19090909090907</v>
      </c>
    </row>
    <row r="233" spans="1:7" ht="22.5" customHeight="1" x14ac:dyDescent="0.25">
      <c r="A233" s="331">
        <v>922213</v>
      </c>
      <c r="B233" s="217" t="s">
        <v>443</v>
      </c>
      <c r="C233" s="397" t="s">
        <v>544</v>
      </c>
      <c r="D233" s="260">
        <v>0</v>
      </c>
      <c r="E233" s="202">
        <v>0</v>
      </c>
      <c r="F233" s="202" t="e">
        <f t="shared" si="15"/>
        <v>#DIV/0!</v>
      </c>
      <c r="G233" s="202" t="e">
        <f t="shared" si="16"/>
        <v>#DIV/0!</v>
      </c>
    </row>
    <row r="234" spans="1:7" ht="24" customHeight="1" x14ac:dyDescent="0.25">
      <c r="A234" s="266" t="s">
        <v>325</v>
      </c>
      <c r="B234" s="399" t="s">
        <v>545</v>
      </c>
      <c r="C234" s="400"/>
      <c r="D234" s="372">
        <f>SUM(D235:D254)</f>
        <v>12632.8</v>
      </c>
      <c r="E234" s="372">
        <f>SUM(E235:E254)</f>
        <v>6407.63</v>
      </c>
      <c r="F234" s="244">
        <f t="shared" si="15"/>
        <v>0.50722167690456588</v>
      </c>
      <c r="G234" s="244">
        <f t="shared" si="16"/>
        <v>50.722167690456587</v>
      </c>
    </row>
    <row r="235" spans="1:7" ht="26.25" customHeight="1" x14ac:dyDescent="0.25">
      <c r="A235" s="345">
        <v>322190</v>
      </c>
      <c r="B235" s="346" t="s">
        <v>546</v>
      </c>
      <c r="C235" s="401" t="s">
        <v>547</v>
      </c>
      <c r="D235" s="402">
        <v>205</v>
      </c>
      <c r="E235" s="202">
        <v>201.03</v>
      </c>
      <c r="F235" s="202">
        <f t="shared" si="15"/>
        <v>0.9806341463414634</v>
      </c>
      <c r="G235" s="202">
        <f t="shared" si="16"/>
        <v>98.063414634146341</v>
      </c>
    </row>
    <row r="236" spans="1:7" ht="24" customHeight="1" x14ac:dyDescent="0.25">
      <c r="A236" s="353">
        <v>32131</v>
      </c>
      <c r="B236" s="258" t="s">
        <v>548</v>
      </c>
      <c r="C236" s="403" t="s">
        <v>549</v>
      </c>
      <c r="D236" s="260">
        <v>0</v>
      </c>
      <c r="E236" s="202">
        <v>0</v>
      </c>
      <c r="F236" s="202" t="e">
        <f t="shared" si="15"/>
        <v>#DIV/0!</v>
      </c>
      <c r="G236" s="202" t="e">
        <f t="shared" si="16"/>
        <v>#DIV/0!</v>
      </c>
    </row>
    <row r="237" spans="1:7" ht="26.25" customHeight="1" x14ac:dyDescent="0.25">
      <c r="A237" s="345">
        <v>32222</v>
      </c>
      <c r="B237" s="346" t="s">
        <v>550</v>
      </c>
      <c r="C237" s="404" t="s">
        <v>551</v>
      </c>
      <c r="D237" s="402">
        <v>0</v>
      </c>
      <c r="E237" s="202">
        <v>0</v>
      </c>
      <c r="F237" s="202" t="e">
        <f t="shared" si="15"/>
        <v>#DIV/0!</v>
      </c>
      <c r="G237" s="202" t="e">
        <f t="shared" si="16"/>
        <v>#DIV/0!</v>
      </c>
    </row>
    <row r="238" spans="1:7" ht="21" customHeight="1" x14ac:dyDescent="0.25">
      <c r="A238" s="331">
        <v>322510</v>
      </c>
      <c r="B238" s="332" t="s">
        <v>472</v>
      </c>
      <c r="C238" s="356" t="s">
        <v>552</v>
      </c>
      <c r="D238" s="260">
        <v>610</v>
      </c>
      <c r="E238" s="202">
        <v>608.41999999999996</v>
      </c>
      <c r="F238" s="202">
        <f t="shared" si="15"/>
        <v>0.99740983606557365</v>
      </c>
      <c r="G238" s="202">
        <f t="shared" si="16"/>
        <v>99.740983606557364</v>
      </c>
    </row>
    <row r="239" spans="1:7" ht="21" customHeight="1" x14ac:dyDescent="0.25">
      <c r="A239" s="331">
        <v>322520</v>
      </c>
      <c r="B239" s="332" t="s">
        <v>553</v>
      </c>
      <c r="C239" s="405"/>
      <c r="D239" s="260">
        <v>0</v>
      </c>
      <c r="E239" s="202">
        <v>0</v>
      </c>
      <c r="F239" s="202" t="e">
        <f t="shared" si="15"/>
        <v>#DIV/0!</v>
      </c>
      <c r="G239" s="202" t="e">
        <f t="shared" si="16"/>
        <v>#DIV/0!</v>
      </c>
    </row>
    <row r="240" spans="1:7" ht="21" customHeight="1" x14ac:dyDescent="0.25">
      <c r="A240" s="331">
        <v>323190</v>
      </c>
      <c r="B240" s="258" t="s">
        <v>378</v>
      </c>
      <c r="C240" s="356" t="s">
        <v>554</v>
      </c>
      <c r="D240" s="260">
        <v>110</v>
      </c>
      <c r="E240" s="202">
        <v>109.49</v>
      </c>
      <c r="F240" s="202">
        <f t="shared" si="15"/>
        <v>0.99536363636363634</v>
      </c>
      <c r="G240" s="202">
        <f t="shared" si="16"/>
        <v>99.536363636363632</v>
      </c>
    </row>
    <row r="241" spans="1:7" ht="24" customHeight="1" x14ac:dyDescent="0.25">
      <c r="A241" s="353">
        <v>323290</v>
      </c>
      <c r="B241" s="258" t="s">
        <v>555</v>
      </c>
      <c r="C241" s="403" t="s">
        <v>556</v>
      </c>
      <c r="D241" s="260">
        <v>500</v>
      </c>
      <c r="E241" s="202">
        <v>0</v>
      </c>
      <c r="F241" s="202">
        <f t="shared" si="15"/>
        <v>0</v>
      </c>
      <c r="G241" s="202">
        <f t="shared" si="16"/>
        <v>0</v>
      </c>
    </row>
    <row r="242" spans="1:7" ht="24" customHeight="1" x14ac:dyDescent="0.25">
      <c r="A242" s="353">
        <v>323590</v>
      </c>
      <c r="B242" s="258" t="s">
        <v>557</v>
      </c>
      <c r="C242" s="403" t="s">
        <v>558</v>
      </c>
      <c r="D242" s="260">
        <v>0</v>
      </c>
      <c r="E242" s="202">
        <v>0</v>
      </c>
      <c r="F242" s="202" t="e">
        <f t="shared" si="15"/>
        <v>#DIV/0!</v>
      </c>
      <c r="G242" s="202" t="e">
        <f t="shared" si="16"/>
        <v>#DIV/0!</v>
      </c>
    </row>
    <row r="243" spans="1:7" ht="24" customHeight="1" x14ac:dyDescent="0.25">
      <c r="A243" s="353">
        <v>32412</v>
      </c>
      <c r="B243" s="258" t="s">
        <v>559</v>
      </c>
      <c r="C243" s="403" t="s">
        <v>560</v>
      </c>
      <c r="D243" s="260">
        <v>0</v>
      </c>
      <c r="E243" s="202">
        <v>0</v>
      </c>
      <c r="F243" s="202" t="e">
        <f t="shared" si="15"/>
        <v>#DIV/0!</v>
      </c>
      <c r="G243" s="202" t="e">
        <f t="shared" si="16"/>
        <v>#DIV/0!</v>
      </c>
    </row>
    <row r="244" spans="1:7" ht="24" customHeight="1" x14ac:dyDescent="0.25">
      <c r="A244" s="353">
        <v>32921</v>
      </c>
      <c r="B244" s="258" t="s">
        <v>493</v>
      </c>
      <c r="C244" s="392" t="s">
        <v>561</v>
      </c>
      <c r="D244" s="260">
        <v>350.79</v>
      </c>
      <c r="E244" s="202">
        <v>350.79</v>
      </c>
      <c r="F244" s="202">
        <f t="shared" si="15"/>
        <v>1</v>
      </c>
      <c r="G244" s="202">
        <f t="shared" si="16"/>
        <v>100</v>
      </c>
    </row>
    <row r="245" spans="1:7" ht="24" customHeight="1" x14ac:dyDescent="0.25">
      <c r="A245" s="353">
        <v>329220</v>
      </c>
      <c r="B245" s="258" t="s">
        <v>406</v>
      </c>
      <c r="C245" s="403" t="s">
        <v>562</v>
      </c>
      <c r="D245" s="260">
        <v>0</v>
      </c>
      <c r="E245" s="202">
        <v>0</v>
      </c>
      <c r="F245" s="202" t="e">
        <f t="shared" si="15"/>
        <v>#DIV/0!</v>
      </c>
      <c r="G245" s="202" t="e">
        <f t="shared" si="16"/>
        <v>#DIV/0!</v>
      </c>
    </row>
    <row r="246" spans="1:7" ht="21.75" customHeight="1" x14ac:dyDescent="0.25">
      <c r="A246" s="353">
        <v>329230</v>
      </c>
      <c r="B246" s="258" t="s">
        <v>408</v>
      </c>
      <c r="C246" s="403" t="s">
        <v>563</v>
      </c>
      <c r="D246" s="260">
        <v>0</v>
      </c>
      <c r="E246" s="202">
        <v>0</v>
      </c>
      <c r="F246" s="202" t="e">
        <f t="shared" si="15"/>
        <v>#DIV/0!</v>
      </c>
      <c r="G246" s="202" t="e">
        <f t="shared" si="16"/>
        <v>#DIV/0!</v>
      </c>
    </row>
    <row r="247" spans="1:7" ht="24" customHeight="1" x14ac:dyDescent="0.25">
      <c r="A247" s="345">
        <v>329990</v>
      </c>
      <c r="B247" s="262" t="s">
        <v>454</v>
      </c>
      <c r="C247" s="406" t="s">
        <v>564</v>
      </c>
      <c r="D247" s="407">
        <v>230</v>
      </c>
      <c r="E247" s="202">
        <v>227.15</v>
      </c>
      <c r="F247" s="202">
        <f t="shared" si="15"/>
        <v>0.98760869565217391</v>
      </c>
      <c r="G247" s="202">
        <f t="shared" si="16"/>
        <v>98.760869565217391</v>
      </c>
    </row>
    <row r="248" spans="1:7" ht="24" customHeight="1" x14ac:dyDescent="0.25">
      <c r="A248" s="345">
        <v>34311</v>
      </c>
      <c r="B248" s="262" t="s">
        <v>500</v>
      </c>
      <c r="C248" s="406" t="s">
        <v>565</v>
      </c>
      <c r="D248" s="407">
        <v>0</v>
      </c>
      <c r="E248" s="202">
        <v>0</v>
      </c>
      <c r="F248" s="202" t="e">
        <f t="shared" si="15"/>
        <v>#DIV/0!</v>
      </c>
      <c r="G248" s="202" t="e">
        <f t="shared" si="16"/>
        <v>#DIV/0!</v>
      </c>
    </row>
    <row r="249" spans="1:7" ht="21.75" customHeight="1" x14ac:dyDescent="0.25">
      <c r="A249" s="345">
        <v>42129</v>
      </c>
      <c r="B249" s="262" t="s">
        <v>566</v>
      </c>
      <c r="C249" s="406" t="s">
        <v>567</v>
      </c>
      <c r="D249" s="407">
        <v>0</v>
      </c>
      <c r="E249" s="202">
        <v>0</v>
      </c>
      <c r="F249" s="202" t="e">
        <f t="shared" si="15"/>
        <v>#DIV/0!</v>
      </c>
      <c r="G249" s="202" t="e">
        <f t="shared" si="16"/>
        <v>#DIV/0!</v>
      </c>
    </row>
    <row r="250" spans="1:7" ht="21.75" customHeight="1" x14ac:dyDescent="0.25">
      <c r="A250" s="345">
        <v>42211</v>
      </c>
      <c r="B250" s="262" t="s">
        <v>504</v>
      </c>
      <c r="C250" s="408" t="s">
        <v>568</v>
      </c>
      <c r="D250" s="407">
        <v>0</v>
      </c>
      <c r="E250" s="202">
        <v>0</v>
      </c>
      <c r="F250" s="202" t="e">
        <f t="shared" si="15"/>
        <v>#DIV/0!</v>
      </c>
      <c r="G250" s="202" t="e">
        <f t="shared" si="16"/>
        <v>#DIV/0!</v>
      </c>
    </row>
    <row r="251" spans="1:7" ht="21.75" customHeight="1" x14ac:dyDescent="0.25">
      <c r="A251" s="345">
        <v>42212</v>
      </c>
      <c r="B251" s="262" t="s">
        <v>506</v>
      </c>
      <c r="C251" s="408" t="s">
        <v>569</v>
      </c>
      <c r="D251" s="407">
        <v>0</v>
      </c>
      <c r="E251" s="202">
        <v>0</v>
      </c>
      <c r="F251" s="202" t="e">
        <f t="shared" si="15"/>
        <v>#DIV/0!</v>
      </c>
      <c r="G251" s="202" t="e">
        <f t="shared" si="16"/>
        <v>#DIV/0!</v>
      </c>
    </row>
    <row r="252" spans="1:7" ht="21.75" customHeight="1" x14ac:dyDescent="0.25">
      <c r="A252" s="331">
        <v>42271</v>
      </c>
      <c r="B252" s="217" t="s">
        <v>442</v>
      </c>
      <c r="C252" s="398" t="s">
        <v>570</v>
      </c>
      <c r="D252" s="260">
        <v>6127.01</v>
      </c>
      <c r="E252" s="202">
        <v>0</v>
      </c>
      <c r="F252" s="202">
        <f t="shared" si="15"/>
        <v>0</v>
      </c>
      <c r="G252" s="202">
        <f t="shared" si="16"/>
        <v>0</v>
      </c>
    </row>
    <row r="253" spans="1:7" ht="24" customHeight="1" x14ac:dyDescent="0.25">
      <c r="A253" s="345">
        <v>42273</v>
      </c>
      <c r="B253" s="262" t="s">
        <v>422</v>
      </c>
      <c r="C253" s="409" t="s">
        <v>571</v>
      </c>
      <c r="D253" s="318">
        <v>4500</v>
      </c>
      <c r="E253" s="202">
        <v>4910.75</v>
      </c>
      <c r="F253" s="202">
        <f t="shared" si="15"/>
        <v>1.0912777777777778</v>
      </c>
      <c r="G253" s="202">
        <f t="shared" si="16"/>
        <v>109.12777777777778</v>
      </c>
    </row>
    <row r="254" spans="1:7" ht="24" customHeight="1" x14ac:dyDescent="0.25">
      <c r="A254" s="345">
        <v>42411</v>
      </c>
      <c r="B254" s="262" t="s">
        <v>572</v>
      </c>
      <c r="C254" s="409" t="s">
        <v>573</v>
      </c>
      <c r="D254" s="318">
        <v>0</v>
      </c>
      <c r="E254" s="202">
        <v>0</v>
      </c>
      <c r="F254" s="202" t="e">
        <f t="shared" si="15"/>
        <v>#DIV/0!</v>
      </c>
      <c r="G254" s="202" t="e">
        <f t="shared" si="16"/>
        <v>#DIV/0!</v>
      </c>
    </row>
    <row r="255" spans="1:7" ht="24" customHeight="1" x14ac:dyDescent="0.25">
      <c r="A255" s="345">
        <v>922213</v>
      </c>
      <c r="B255" s="262" t="s">
        <v>443</v>
      </c>
      <c r="C255" s="409" t="s">
        <v>574</v>
      </c>
      <c r="D255" s="318">
        <v>0</v>
      </c>
      <c r="E255" s="202">
        <v>0</v>
      </c>
      <c r="F255" s="202" t="e">
        <f t="shared" si="15"/>
        <v>#DIV/0!</v>
      </c>
      <c r="G255" s="202" t="e">
        <f t="shared" si="16"/>
        <v>#DIV/0!</v>
      </c>
    </row>
    <row r="256" spans="1:7" ht="24" customHeight="1" x14ac:dyDescent="0.25">
      <c r="A256" s="266" t="s">
        <v>331</v>
      </c>
      <c r="B256" s="267" t="s">
        <v>575</v>
      </c>
      <c r="C256" s="410"/>
      <c r="D256" s="372">
        <f>SUM(D257:D274)</f>
        <v>85000</v>
      </c>
      <c r="E256" s="372">
        <f>SUM(E257:E274)</f>
        <v>66470.75</v>
      </c>
      <c r="F256" s="244">
        <f t="shared" si="15"/>
        <v>0.78200882352941181</v>
      </c>
      <c r="G256" s="244">
        <f t="shared" si="16"/>
        <v>78.200882352941179</v>
      </c>
    </row>
    <row r="257" spans="1:7" ht="24" customHeight="1" x14ac:dyDescent="0.25">
      <c r="A257" s="331">
        <v>31111</v>
      </c>
      <c r="B257" s="332" t="s">
        <v>76</v>
      </c>
      <c r="C257" s="332" t="s">
        <v>576</v>
      </c>
      <c r="D257" s="260">
        <v>0</v>
      </c>
      <c r="E257" s="202">
        <v>0</v>
      </c>
      <c r="F257" s="202" t="e">
        <f t="shared" si="15"/>
        <v>#DIV/0!</v>
      </c>
      <c r="G257" s="202" t="e">
        <f t="shared" si="16"/>
        <v>#DIV/0!</v>
      </c>
    </row>
    <row r="258" spans="1:7" ht="24" customHeight="1" x14ac:dyDescent="0.25">
      <c r="A258" s="331">
        <v>31321</v>
      </c>
      <c r="B258" s="332" t="s">
        <v>81</v>
      </c>
      <c r="C258" s="356" t="s">
        <v>577</v>
      </c>
      <c r="D258" s="260">
        <v>0</v>
      </c>
      <c r="E258" s="202">
        <v>0</v>
      </c>
      <c r="F258" s="202" t="e">
        <f t="shared" si="15"/>
        <v>#DIV/0!</v>
      </c>
      <c r="G258" s="202" t="e">
        <f t="shared" si="16"/>
        <v>#DIV/0!</v>
      </c>
    </row>
    <row r="259" spans="1:7" ht="21.95" customHeight="1" x14ac:dyDescent="0.25">
      <c r="A259" s="331">
        <v>321190</v>
      </c>
      <c r="B259" s="356" t="s">
        <v>460</v>
      </c>
      <c r="C259" s="356" t="s">
        <v>578</v>
      </c>
      <c r="D259" s="260">
        <v>0</v>
      </c>
      <c r="E259" s="202">
        <v>0</v>
      </c>
      <c r="F259" s="202" t="e">
        <f t="shared" si="15"/>
        <v>#DIV/0!</v>
      </c>
      <c r="G259" s="202" t="e">
        <f t="shared" si="16"/>
        <v>#DIV/0!</v>
      </c>
    </row>
    <row r="260" spans="1:7" ht="21.95" customHeight="1" x14ac:dyDescent="0.25">
      <c r="A260" s="331">
        <v>32131</v>
      </c>
      <c r="B260" s="411" t="s">
        <v>463</v>
      </c>
      <c r="C260" s="411" t="s">
        <v>579</v>
      </c>
      <c r="D260" s="257">
        <v>17090</v>
      </c>
      <c r="E260" s="202">
        <f>8394.98+3465.19</f>
        <v>11860.17</v>
      </c>
      <c r="F260" s="202">
        <f t="shared" si="15"/>
        <v>0.69398303101228787</v>
      </c>
      <c r="G260" s="202">
        <f t="shared" si="16"/>
        <v>69.398303101228791</v>
      </c>
    </row>
    <row r="261" spans="1:7" ht="21.95" customHeight="1" x14ac:dyDescent="0.25">
      <c r="A261" s="331">
        <v>322110</v>
      </c>
      <c r="B261" s="411" t="s">
        <v>356</v>
      </c>
      <c r="C261" s="411" t="s">
        <v>580</v>
      </c>
      <c r="D261" s="257">
        <v>810</v>
      </c>
      <c r="E261" s="202">
        <v>0</v>
      </c>
      <c r="F261" s="202">
        <f t="shared" ref="F261:F274" si="17">SUM(E261/D261)</f>
        <v>0</v>
      </c>
      <c r="G261" s="202">
        <f t="shared" ref="G261:G274" si="18">SUM(E261/D261)*100</f>
        <v>0</v>
      </c>
    </row>
    <row r="262" spans="1:7" ht="21.95" customHeight="1" x14ac:dyDescent="0.25">
      <c r="A262" s="331">
        <v>322223</v>
      </c>
      <c r="B262" s="411" t="s">
        <v>550</v>
      </c>
      <c r="C262" s="411" t="s">
        <v>581</v>
      </c>
      <c r="D262" s="257">
        <v>1000</v>
      </c>
      <c r="E262" s="202">
        <v>478.51</v>
      </c>
      <c r="F262" s="202">
        <f t="shared" si="17"/>
        <v>0.47850999999999999</v>
      </c>
      <c r="G262" s="202">
        <f t="shared" si="18"/>
        <v>47.850999999999999</v>
      </c>
    </row>
    <row r="263" spans="1:7" ht="21.95" customHeight="1" x14ac:dyDescent="0.25">
      <c r="A263" s="331">
        <v>32234</v>
      </c>
      <c r="B263" s="411" t="s">
        <v>366</v>
      </c>
      <c r="C263" s="411" t="s">
        <v>582</v>
      </c>
      <c r="D263" s="257">
        <v>1500</v>
      </c>
      <c r="E263" s="202">
        <v>0</v>
      </c>
      <c r="F263" s="202">
        <f t="shared" si="17"/>
        <v>0</v>
      </c>
      <c r="G263" s="202">
        <f t="shared" si="18"/>
        <v>0</v>
      </c>
    </row>
    <row r="264" spans="1:7" ht="21.95" customHeight="1" x14ac:dyDescent="0.25">
      <c r="A264" s="331">
        <v>32251</v>
      </c>
      <c r="B264" s="411" t="s">
        <v>472</v>
      </c>
      <c r="C264" s="411" t="s">
        <v>583</v>
      </c>
      <c r="D264" s="257">
        <v>1000</v>
      </c>
      <c r="E264" s="202">
        <v>12.05</v>
      </c>
      <c r="F264" s="202">
        <f t="shared" si="17"/>
        <v>1.205E-2</v>
      </c>
      <c r="G264" s="202">
        <f t="shared" si="18"/>
        <v>1.2050000000000001</v>
      </c>
    </row>
    <row r="265" spans="1:7" ht="21.95" customHeight="1" x14ac:dyDescent="0.25">
      <c r="A265" s="331">
        <v>32319</v>
      </c>
      <c r="B265" s="356" t="s">
        <v>378</v>
      </c>
      <c r="C265" s="356" t="s">
        <v>584</v>
      </c>
      <c r="D265" s="260">
        <v>100</v>
      </c>
      <c r="E265" s="202">
        <f>92.52+8.99</f>
        <v>101.50999999999999</v>
      </c>
      <c r="F265" s="202">
        <f t="shared" si="17"/>
        <v>1.0150999999999999</v>
      </c>
      <c r="G265" s="202">
        <f t="shared" si="18"/>
        <v>101.50999999999999</v>
      </c>
    </row>
    <row r="266" spans="1:7" ht="21.95" customHeight="1" x14ac:dyDescent="0.25">
      <c r="A266" s="331">
        <v>32329</v>
      </c>
      <c r="B266" s="369" t="s">
        <v>555</v>
      </c>
      <c r="C266" s="369" t="s">
        <v>585</v>
      </c>
      <c r="D266" s="378">
        <v>200</v>
      </c>
      <c r="E266" s="202">
        <v>0</v>
      </c>
      <c r="F266" s="202">
        <f t="shared" si="17"/>
        <v>0</v>
      </c>
      <c r="G266" s="202">
        <f t="shared" si="18"/>
        <v>0</v>
      </c>
    </row>
    <row r="267" spans="1:7" ht="21.95" customHeight="1" x14ac:dyDescent="0.25">
      <c r="A267" s="345">
        <v>32339</v>
      </c>
      <c r="B267" s="401" t="s">
        <v>382</v>
      </c>
      <c r="C267" s="401" t="s">
        <v>586</v>
      </c>
      <c r="D267" s="402">
        <v>300</v>
      </c>
      <c r="E267" s="202">
        <v>156.47999999999999</v>
      </c>
      <c r="F267" s="202">
        <f t="shared" si="17"/>
        <v>0.52159999999999995</v>
      </c>
      <c r="G267" s="202">
        <f t="shared" si="18"/>
        <v>52.16</v>
      </c>
    </row>
    <row r="268" spans="1:7" ht="21.95" customHeight="1" x14ac:dyDescent="0.25">
      <c r="A268" s="345">
        <v>32412</v>
      </c>
      <c r="B268" s="284" t="s">
        <v>559</v>
      </c>
      <c r="C268" s="412" t="s">
        <v>587</v>
      </c>
      <c r="D268" s="318">
        <v>39663.85</v>
      </c>
      <c r="E268" s="202">
        <f>28253.97+23618.75</f>
        <v>51872.72</v>
      </c>
      <c r="F268" s="202">
        <f t="shared" si="17"/>
        <v>1.3078084956452791</v>
      </c>
      <c r="G268" s="202">
        <f t="shared" si="18"/>
        <v>130.7808495645279</v>
      </c>
    </row>
    <row r="269" spans="1:7" ht="21.95" customHeight="1" x14ac:dyDescent="0.25">
      <c r="A269" s="345">
        <v>32923</v>
      </c>
      <c r="B269" s="284" t="s">
        <v>588</v>
      </c>
      <c r="C269" s="412" t="s">
        <v>589</v>
      </c>
      <c r="D269" s="318">
        <v>2000</v>
      </c>
      <c r="E269" s="202">
        <f>106.39+32.22</f>
        <v>138.61000000000001</v>
      </c>
      <c r="F269" s="202">
        <f t="shared" si="17"/>
        <v>6.9305000000000005E-2</v>
      </c>
      <c r="G269" s="202">
        <f t="shared" si="18"/>
        <v>6.9305000000000003</v>
      </c>
    </row>
    <row r="270" spans="1:7" ht="21.95" customHeight="1" x14ac:dyDescent="0.25">
      <c r="A270" s="345">
        <v>32931</v>
      </c>
      <c r="B270" s="345" t="s">
        <v>105</v>
      </c>
      <c r="C270" s="412" t="s">
        <v>590</v>
      </c>
      <c r="D270" s="318">
        <v>1000</v>
      </c>
      <c r="E270" s="202">
        <v>0</v>
      </c>
      <c r="F270" s="202">
        <f t="shared" si="17"/>
        <v>0</v>
      </c>
      <c r="G270" s="202">
        <f t="shared" si="18"/>
        <v>0</v>
      </c>
    </row>
    <row r="271" spans="1:7" ht="21.95" customHeight="1" x14ac:dyDescent="0.25">
      <c r="A271" s="345">
        <v>329990</v>
      </c>
      <c r="B271" s="217" t="s">
        <v>102</v>
      </c>
      <c r="C271" s="413" t="s">
        <v>591</v>
      </c>
      <c r="D271" s="318">
        <v>5000</v>
      </c>
      <c r="E271" s="202">
        <v>1850.7</v>
      </c>
      <c r="F271" s="202">
        <f t="shared" si="17"/>
        <v>0.37014000000000002</v>
      </c>
      <c r="G271" s="202">
        <f t="shared" si="18"/>
        <v>37.014000000000003</v>
      </c>
    </row>
    <row r="272" spans="1:7" ht="21.75" customHeight="1" x14ac:dyDescent="0.25">
      <c r="A272" s="331">
        <v>42271</v>
      </c>
      <c r="B272" s="217" t="s">
        <v>442</v>
      </c>
      <c r="C272" s="398" t="s">
        <v>592</v>
      </c>
      <c r="D272" s="260">
        <v>10000</v>
      </c>
      <c r="E272" s="202">
        <v>0</v>
      </c>
      <c r="F272" s="202">
        <f t="shared" si="17"/>
        <v>0</v>
      </c>
      <c r="G272" s="202">
        <f t="shared" si="18"/>
        <v>0</v>
      </c>
    </row>
    <row r="273" spans="1:7" ht="24" customHeight="1" x14ac:dyDescent="0.25">
      <c r="A273" s="345">
        <v>42273</v>
      </c>
      <c r="B273" s="262" t="s">
        <v>422</v>
      </c>
      <c r="C273" s="414" t="s">
        <v>593</v>
      </c>
      <c r="D273" s="318">
        <v>5000</v>
      </c>
      <c r="E273" s="202">
        <v>0</v>
      </c>
      <c r="F273" s="202">
        <f t="shared" si="17"/>
        <v>0</v>
      </c>
      <c r="G273" s="202">
        <f t="shared" si="18"/>
        <v>0</v>
      </c>
    </row>
    <row r="274" spans="1:7" ht="21.95" customHeight="1" x14ac:dyDescent="0.25">
      <c r="A274" s="345">
        <v>922213</v>
      </c>
      <c r="B274" s="217" t="s">
        <v>443</v>
      </c>
      <c r="C274" s="217" t="s">
        <v>594</v>
      </c>
      <c r="D274" s="318">
        <v>336.15</v>
      </c>
      <c r="E274" s="202">
        <v>0</v>
      </c>
      <c r="F274" s="202">
        <f t="shared" si="17"/>
        <v>0</v>
      </c>
      <c r="G274" s="202">
        <f t="shared" si="18"/>
        <v>0</v>
      </c>
    </row>
    <row r="275" spans="1:7" ht="21.95" customHeight="1" x14ac:dyDescent="0.25">
      <c r="A275" s="415"/>
      <c r="B275" s="290"/>
      <c r="C275" s="290"/>
      <c r="D275" s="416"/>
    </row>
    <row r="276" spans="1:7" ht="28.5" customHeight="1" x14ac:dyDescent="0.25">
      <c r="A276" s="426" t="s">
        <v>606</v>
      </c>
      <c r="B276" s="426"/>
      <c r="E276" s="170"/>
    </row>
    <row r="277" spans="1:7" ht="17.25" customHeight="1" x14ac:dyDescent="0.25">
      <c r="A277" s="426"/>
      <c r="B277" s="426"/>
    </row>
    <row r="278" spans="1:7" s="374" customFormat="1" ht="15.75" customHeight="1" x14ac:dyDescent="0.25">
      <c r="A278" s="426" t="s">
        <v>209</v>
      </c>
      <c r="B278" s="426" t="s">
        <v>607</v>
      </c>
      <c r="D278" s="417"/>
      <c r="E278" s="170"/>
      <c r="F278" s="174"/>
      <c r="G278" s="174"/>
    </row>
    <row r="279" spans="1:7" s="374" customFormat="1" ht="18.75" customHeight="1" x14ac:dyDescent="0.25">
      <c r="A279" s="426" t="s">
        <v>210</v>
      </c>
      <c r="B279" s="426" t="s">
        <v>608</v>
      </c>
      <c r="D279" s="417"/>
      <c r="E279" s="177"/>
      <c r="F279" s="174"/>
      <c r="G279" s="174"/>
    </row>
    <row r="280" spans="1:7" ht="18.75" customHeight="1" x14ac:dyDescent="0.25"/>
    <row r="281" spans="1:7" x14ac:dyDescent="0.25">
      <c r="A281" s="569" t="s">
        <v>595</v>
      </c>
      <c r="B281" s="569"/>
      <c r="D281" s="170" t="s">
        <v>213</v>
      </c>
    </row>
    <row r="283" spans="1:7" x14ac:dyDescent="0.25">
      <c r="A283" s="569" t="s">
        <v>596</v>
      </c>
      <c r="B283" s="569"/>
      <c r="C283" s="569" t="s">
        <v>597</v>
      </c>
      <c r="D283" s="569"/>
      <c r="E283" s="569"/>
    </row>
    <row r="285" spans="1:7" x14ac:dyDescent="0.25">
      <c r="B285" s="560" t="s">
        <v>598</v>
      </c>
      <c r="C285" s="560"/>
      <c r="D285" s="560"/>
    </row>
    <row r="287" spans="1:7" x14ac:dyDescent="0.25">
      <c r="B287" s="560" t="s">
        <v>599</v>
      </c>
      <c r="C287" s="560"/>
      <c r="D287" s="560"/>
    </row>
  </sheetData>
  <mergeCells count="38">
    <mergeCell ref="B287:D287"/>
    <mergeCell ref="A129:C129"/>
    <mergeCell ref="C130:C132"/>
    <mergeCell ref="A159:A160"/>
    <mergeCell ref="B159:B160"/>
    <mergeCell ref="C159:C160"/>
    <mergeCell ref="A161:B161"/>
    <mergeCell ref="A281:B281"/>
    <mergeCell ref="A283:B283"/>
    <mergeCell ref="C283:E283"/>
    <mergeCell ref="B285:D285"/>
    <mergeCell ref="A18:A20"/>
    <mergeCell ref="A32:B32"/>
    <mergeCell ref="C35:C36"/>
    <mergeCell ref="E159:E160"/>
    <mergeCell ref="E75:E76"/>
    <mergeCell ref="A81:B81"/>
    <mergeCell ref="A111:A112"/>
    <mergeCell ref="B111:B112"/>
    <mergeCell ref="C111:C112"/>
    <mergeCell ref="E111:E112"/>
    <mergeCell ref="A75:A76"/>
    <mergeCell ref="B75:B76"/>
    <mergeCell ref="C75:C76"/>
    <mergeCell ref="G11:G13"/>
    <mergeCell ref="C1:D1"/>
    <mergeCell ref="D4:D6"/>
    <mergeCell ref="A5:B5"/>
    <mergeCell ref="A8:A9"/>
    <mergeCell ref="B8:B9"/>
    <mergeCell ref="C8:C9"/>
    <mergeCell ref="E8:E9"/>
    <mergeCell ref="C11:C13"/>
    <mergeCell ref="D11:D13"/>
    <mergeCell ref="E11:E13"/>
    <mergeCell ref="F11:F13"/>
    <mergeCell ref="A12:B12"/>
    <mergeCell ref="A13:B13"/>
  </mergeCells>
  <pageMargins left="0.7" right="0.7" top="0.75" bottom="0.75" header="0.3" footer="0.3"/>
  <pageSetup paperSize="9" scale="82" fitToHeight="0" orientation="portrait" verticalDpi="0" r:id="rId1"/>
  <rowBreaks count="7" manualBreakCount="7">
    <brk id="44" max="16383" man="1"/>
    <brk id="74" max="16383" man="1"/>
    <brk id="110" max="16383" man="1"/>
    <brk id="128" max="16383" man="1"/>
    <brk id="158" max="16383" man="1"/>
    <brk id="218" max="16383" man="1"/>
    <brk id="2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F092-5158-44E6-91D6-8D13D8627AA7}">
  <dimension ref="A3:F18"/>
  <sheetViews>
    <sheetView workbookViewId="0">
      <selection activeCell="B27" sqref="B27"/>
    </sheetView>
  </sheetViews>
  <sheetFormatPr defaultRowHeight="15" x14ac:dyDescent="0.25"/>
  <cols>
    <col min="1" max="1" width="11.7109375" bestFit="1" customWidth="1"/>
    <col min="2" max="2" width="32" customWidth="1"/>
    <col min="4" max="4" width="22.85546875" customWidth="1"/>
  </cols>
  <sheetData>
    <row r="3" spans="1:6" x14ac:dyDescent="0.25">
      <c r="A3" s="166" t="s">
        <v>209</v>
      </c>
      <c r="B3" s="167" t="s">
        <v>607</v>
      </c>
      <c r="F3" s="168"/>
    </row>
    <row r="4" spans="1:6" x14ac:dyDescent="0.25">
      <c r="A4" s="166" t="s">
        <v>210</v>
      </c>
      <c r="B4" s="169" t="s">
        <v>608</v>
      </c>
      <c r="F4" s="168"/>
    </row>
    <row r="5" spans="1:6" x14ac:dyDescent="0.25">
      <c r="A5" s="166"/>
      <c r="F5" s="168"/>
    </row>
    <row r="6" spans="1:6" x14ac:dyDescent="0.25">
      <c r="A6" s="166" t="s">
        <v>211</v>
      </c>
      <c r="B6" s="167"/>
      <c r="F6" s="168"/>
    </row>
    <row r="7" spans="1:6" x14ac:dyDescent="0.25">
      <c r="A7" s="170"/>
    </row>
    <row r="8" spans="1:6" x14ac:dyDescent="0.25">
      <c r="A8" s="170"/>
    </row>
    <row r="9" spans="1:6" x14ac:dyDescent="0.25">
      <c r="A9" s="560" t="s">
        <v>212</v>
      </c>
      <c r="B9" s="560"/>
      <c r="D9" s="560" t="s">
        <v>213</v>
      </c>
      <c r="E9" s="560"/>
    </row>
    <row r="10" spans="1:6" x14ac:dyDescent="0.25">
      <c r="A10" s="170"/>
    </row>
    <row r="11" spans="1:6" x14ac:dyDescent="0.25">
      <c r="A11" s="560" t="s">
        <v>214</v>
      </c>
      <c r="B11" s="560"/>
      <c r="D11" s="560" t="s">
        <v>215</v>
      </c>
      <c r="E11" s="560"/>
    </row>
    <row r="12" spans="1:6" x14ac:dyDescent="0.25">
      <c r="A12" s="170"/>
    </row>
    <row r="13" spans="1:6" x14ac:dyDescent="0.25">
      <c r="A13" s="170"/>
    </row>
    <row r="14" spans="1:6" x14ac:dyDescent="0.25">
      <c r="A14" s="170"/>
    </row>
    <row r="15" spans="1:6" x14ac:dyDescent="0.25">
      <c r="A15" s="170"/>
      <c r="B15" s="560" t="s">
        <v>216</v>
      </c>
      <c r="C15" s="560"/>
      <c r="D15" s="560"/>
    </row>
    <row r="16" spans="1:6" x14ac:dyDescent="0.25">
      <c r="A16" s="170"/>
    </row>
    <row r="17" spans="1:4" x14ac:dyDescent="0.25">
      <c r="A17" s="170"/>
      <c r="B17" s="560" t="s">
        <v>217</v>
      </c>
      <c r="C17" s="560"/>
      <c r="D17" s="560"/>
    </row>
    <row r="18" spans="1:4" x14ac:dyDescent="0.25">
      <c r="A18" s="170"/>
    </row>
  </sheetData>
  <mergeCells count="6">
    <mergeCell ref="B17:D17"/>
    <mergeCell ref="A9:B9"/>
    <mergeCell ref="D9:E9"/>
    <mergeCell ref="A11:B11"/>
    <mergeCell ref="D11:E11"/>
    <mergeCell ref="B15:D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Ukupni plan</vt:lpstr>
      <vt:lpstr>List1</vt:lpstr>
      <vt:lpstr>' Račun prihoda i rashoda'!Podrucje_ispisa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Klenkar</cp:lastModifiedBy>
  <cp:lastPrinted>2025-03-25T10:20:55Z</cp:lastPrinted>
  <dcterms:created xsi:type="dcterms:W3CDTF">2022-08-12T12:51:27Z</dcterms:created>
  <dcterms:modified xsi:type="dcterms:W3CDTF">2025-03-25T10:21:00Z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